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ate1904="1" defaultThemeVersion="124226"/>
  <bookViews>
    <workbookView xWindow="300" yWindow="75" windowWidth="15480" windowHeight="11640" tabRatio="615"/>
  </bookViews>
  <sheets>
    <sheet name="synthesis" sheetId="14" r:id="rId1"/>
    <sheet name="Mw" sheetId="13" r:id="rId2"/>
    <sheet name="weight" sheetId="15" r:id="rId3"/>
    <sheet name="Fmoc" sheetId="16" r:id="rId4"/>
    <sheet name="(旧)分子量計算" sheetId="17" r:id="rId5"/>
    <sheet name="(旧)残基分子量" sheetId="18" r:id="rId6"/>
  </sheets>
  <calcPr calcId="145621"/>
</workbook>
</file>

<file path=xl/calcChain.xml><?xml version="1.0" encoding="utf-8"?>
<calcChain xmlns="http://schemas.openxmlformats.org/spreadsheetml/2006/main">
  <c r="D20" i="17" l="1"/>
  <c r="D48" i="17"/>
  <c r="L48" i="17" s="1"/>
  <c r="M48" i="17" l="1"/>
  <c r="O48" i="17"/>
  <c r="K48" i="17"/>
  <c r="N48" i="17"/>
  <c r="Q48" i="17" l="1"/>
  <c r="D10" i="17"/>
  <c r="K10" i="17" s="1"/>
  <c r="D11" i="17"/>
  <c r="L11" i="17" s="1"/>
  <c r="D12" i="17"/>
  <c r="M12" i="17" s="1"/>
  <c r="D13" i="17"/>
  <c r="L13" i="17" s="1"/>
  <c r="D14" i="17"/>
  <c r="K14" i="17" s="1"/>
  <c r="D15" i="17"/>
  <c r="L15" i="17" s="1"/>
  <c r="D16" i="17"/>
  <c r="M16" i="17" s="1"/>
  <c r="D17" i="17"/>
  <c r="L17" i="17" s="1"/>
  <c r="D18" i="17"/>
  <c r="K18" i="17" s="1"/>
  <c r="D19" i="17"/>
  <c r="L19" i="17" s="1"/>
  <c r="M20" i="17"/>
  <c r="D21" i="17"/>
  <c r="M21" i="17" s="1"/>
  <c r="D22" i="17"/>
  <c r="K22" i="17" s="1"/>
  <c r="D23" i="17"/>
  <c r="L23" i="17" s="1"/>
  <c r="D24" i="17"/>
  <c r="M24" i="17" s="1"/>
  <c r="D25" i="17"/>
  <c r="M25" i="17" s="1"/>
  <c r="D26" i="17"/>
  <c r="K26" i="17" s="1"/>
  <c r="D27" i="17"/>
  <c r="L27" i="17" s="1"/>
  <c r="D28" i="17"/>
  <c r="M28" i="17" s="1"/>
  <c r="D29" i="17"/>
  <c r="L29" i="17" s="1"/>
  <c r="D30" i="17"/>
  <c r="D31" i="17"/>
  <c r="K31" i="17" s="1"/>
  <c r="D32" i="17"/>
  <c r="K32" i="17" s="1"/>
  <c r="D33" i="17"/>
  <c r="D34" i="17"/>
  <c r="D35" i="17"/>
  <c r="D36" i="17"/>
  <c r="D37" i="17"/>
  <c r="D38" i="17"/>
  <c r="D39" i="17"/>
  <c r="D40" i="17"/>
  <c r="D41" i="17"/>
  <c r="D43" i="17"/>
  <c r="K43" i="17" s="1"/>
  <c r="D44" i="17"/>
  <c r="K44" i="17" s="1"/>
  <c r="D45" i="17"/>
  <c r="M45" i="17" s="1"/>
  <c r="O45" i="17"/>
  <c r="D46" i="17"/>
  <c r="K46" i="17" s="1"/>
  <c r="D47" i="17"/>
  <c r="K47" i="17" s="1"/>
  <c r="D49" i="17"/>
  <c r="D50" i="17"/>
  <c r="D51" i="17"/>
  <c r="Q51" i="17" s="1"/>
  <c r="D52" i="17"/>
  <c r="Q52" i="17" s="1"/>
  <c r="D53" i="17"/>
  <c r="Q53" i="17" s="1"/>
  <c r="D54" i="17"/>
  <c r="Q54" i="17" s="1"/>
  <c r="D55" i="17"/>
  <c r="Q55" i="17" s="1"/>
  <c r="L38" i="17" l="1"/>
  <c r="M38" i="17"/>
  <c r="N38" i="17"/>
  <c r="K38" i="17"/>
  <c r="O38" i="17"/>
  <c r="M46" i="17"/>
  <c r="M40" i="17"/>
  <c r="N40" i="17"/>
  <c r="K40" i="17"/>
  <c r="O40" i="17"/>
  <c r="L40" i="17"/>
  <c r="K36" i="17"/>
  <c r="O36" i="17"/>
  <c r="L36" i="17"/>
  <c r="M36" i="17"/>
  <c r="N36" i="17"/>
  <c r="L46" i="17"/>
  <c r="N39" i="17"/>
  <c r="K39" i="17"/>
  <c r="O39" i="17"/>
  <c r="L39" i="17"/>
  <c r="M39" i="17"/>
  <c r="L35" i="17"/>
  <c r="M35" i="17"/>
  <c r="N35" i="17"/>
  <c r="Q35" i="17" s="1"/>
  <c r="K35" i="17"/>
  <c r="O35" i="17"/>
  <c r="M34" i="17"/>
  <c r="N34" i="17"/>
  <c r="Q34" i="17" s="1"/>
  <c r="K34" i="17"/>
  <c r="O34" i="17"/>
  <c r="L34" i="17"/>
  <c r="N46" i="17"/>
  <c r="K41" i="17"/>
  <c r="O41" i="17"/>
  <c r="L41" i="17"/>
  <c r="M41" i="17"/>
  <c r="N41" i="17"/>
  <c r="M37" i="17"/>
  <c r="N37" i="17"/>
  <c r="K37" i="17"/>
  <c r="O37" i="17"/>
  <c r="L37" i="17"/>
  <c r="K33" i="17"/>
  <c r="O33" i="17"/>
  <c r="L33" i="17"/>
  <c r="M33" i="17"/>
  <c r="N33" i="17"/>
  <c r="Q46" i="17"/>
  <c r="N45" i="17"/>
  <c r="N47" i="17"/>
  <c r="O46" i="17"/>
  <c r="L45" i="17"/>
  <c r="N43" i="17"/>
  <c r="M47" i="17"/>
  <c r="K45" i="17"/>
  <c r="M43" i="17"/>
  <c r="N17" i="17"/>
  <c r="O25" i="17"/>
  <c r="K25" i="17"/>
  <c r="O21" i="17"/>
  <c r="M29" i="17"/>
  <c r="L21" i="17"/>
  <c r="O29" i="17"/>
  <c r="N27" i="17"/>
  <c r="N25" i="17"/>
  <c r="N23" i="17"/>
  <c r="N21" i="17"/>
  <c r="N14" i="17"/>
  <c r="O12" i="17"/>
  <c r="K21" i="17"/>
  <c r="O15" i="17"/>
  <c r="O13" i="17"/>
  <c r="O31" i="17"/>
  <c r="N29" i="17"/>
  <c r="N28" i="17"/>
  <c r="L25" i="17"/>
  <c r="L24" i="17"/>
  <c r="M13" i="17"/>
  <c r="K13" i="17"/>
  <c r="N11" i="17"/>
  <c r="K29" i="17"/>
  <c r="N24" i="17"/>
  <c r="K23" i="17"/>
  <c r="N13" i="17"/>
  <c r="N32" i="17"/>
  <c r="M31" i="17"/>
  <c r="O27" i="17"/>
  <c r="N26" i="17"/>
  <c r="L20" i="17"/>
  <c r="K19" i="17"/>
  <c r="O17" i="17"/>
  <c r="K17" i="17"/>
  <c r="K12" i="17"/>
  <c r="K11" i="17"/>
  <c r="L28" i="17"/>
  <c r="K27" i="17"/>
  <c r="O19" i="17"/>
  <c r="N18" i="17"/>
  <c r="M17" i="17"/>
  <c r="N16" i="17"/>
  <c r="N15" i="17"/>
  <c r="N12" i="17"/>
  <c r="O11" i="17"/>
  <c r="N10" i="17"/>
  <c r="N31" i="17"/>
  <c r="O23" i="17"/>
  <c r="N22" i="17"/>
  <c r="N20" i="17"/>
  <c r="N19" i="17"/>
  <c r="L16" i="17"/>
  <c r="K15" i="17"/>
  <c r="L12" i="17"/>
  <c r="Q45" i="17"/>
  <c r="L47" i="17"/>
  <c r="M44" i="17"/>
  <c r="L43" i="17"/>
  <c r="M32" i="17"/>
  <c r="L31" i="17"/>
  <c r="O28" i="17"/>
  <c r="K28" i="17"/>
  <c r="M26" i="17"/>
  <c r="O24" i="17"/>
  <c r="K24" i="17"/>
  <c r="M22" i="17"/>
  <c r="O20" i="17"/>
  <c r="K20" i="17"/>
  <c r="M18" i="17"/>
  <c r="O16" i="17"/>
  <c r="K16" i="17"/>
  <c r="M14" i="17"/>
  <c r="M10" i="17"/>
  <c r="N44" i="17"/>
  <c r="O47" i="17"/>
  <c r="Q47" i="17" s="1"/>
  <c r="L44" i="17"/>
  <c r="O43" i="17"/>
  <c r="L32" i="17"/>
  <c r="M27" i="17"/>
  <c r="L26" i="17"/>
  <c r="M23" i="17"/>
  <c r="L22" i="17"/>
  <c r="M19" i="17"/>
  <c r="L18" i="17"/>
  <c r="M15" i="17"/>
  <c r="Q15" i="17" s="1"/>
  <c r="L14" i="17"/>
  <c r="M11" i="17"/>
  <c r="L10" i="17"/>
  <c r="O44" i="17"/>
  <c r="O32" i="17"/>
  <c r="O26" i="17"/>
  <c r="O22" i="17"/>
  <c r="O18" i="17"/>
  <c r="O14" i="17"/>
  <c r="O10" i="17"/>
  <c r="D26" i="16"/>
  <c r="E26" i="16" s="1"/>
  <c r="D25" i="16"/>
  <c r="E25" i="16" s="1"/>
  <c r="D24" i="16"/>
  <c r="E24" i="16" s="1"/>
  <c r="D23" i="16"/>
  <c r="E23" i="16" s="1"/>
  <c r="D22" i="16"/>
  <c r="E22" i="16" s="1"/>
  <c r="D21" i="16"/>
  <c r="E21" i="16" s="1"/>
  <c r="D20" i="16"/>
  <c r="E20" i="16" s="1"/>
  <c r="D19" i="16"/>
  <c r="E19" i="16" s="1"/>
  <c r="D18" i="16"/>
  <c r="E18" i="16" s="1"/>
  <c r="D17" i="16"/>
  <c r="E17" i="16" s="1"/>
  <c r="D16" i="16"/>
  <c r="E16" i="16" s="1"/>
  <c r="E15" i="16"/>
  <c r="D15" i="16"/>
  <c r="D14" i="16"/>
  <c r="E14" i="16" s="1"/>
  <c r="D13" i="16"/>
  <c r="E13" i="16" s="1"/>
  <c r="D12" i="16"/>
  <c r="E12" i="16" s="1"/>
  <c r="E11" i="16"/>
  <c r="D11" i="16"/>
  <c r="D10" i="16"/>
  <c r="E10" i="16" s="1"/>
  <c r="D9" i="16"/>
  <c r="E9" i="16" s="1"/>
  <c r="D8" i="16"/>
  <c r="E8" i="16" s="1"/>
  <c r="D7" i="16"/>
  <c r="E7" i="16" s="1"/>
  <c r="F7" i="16" s="1"/>
  <c r="V5" i="13"/>
  <c r="Q38" i="17" l="1"/>
  <c r="Q33" i="17"/>
  <c r="Q37" i="17"/>
  <c r="Q36" i="17"/>
  <c r="Q41" i="17"/>
  <c r="Q39" i="17"/>
  <c r="M49" i="17"/>
  <c r="Q40" i="17"/>
  <c r="O49" i="17"/>
  <c r="Q44" i="17"/>
  <c r="N49" i="17"/>
  <c r="Q43" i="17"/>
  <c r="L49" i="17"/>
  <c r="Q13" i="17"/>
  <c r="Q29" i="17"/>
  <c r="Q21" i="17"/>
  <c r="Q12" i="17"/>
  <c r="Q25" i="17"/>
  <c r="Q31" i="17"/>
  <c r="Q11" i="17"/>
  <c r="Q19" i="17"/>
  <c r="Q27" i="17"/>
  <c r="Q22" i="17"/>
  <c r="Q23" i="17"/>
  <c r="Q18" i="17"/>
  <c r="Q24" i="17"/>
  <c r="Q17" i="17"/>
  <c r="Q16" i="17"/>
  <c r="Q26" i="17"/>
  <c r="Q14" i="17"/>
  <c r="Q32" i="17"/>
  <c r="Q28" i="17"/>
  <c r="K49" i="17"/>
  <c r="Q20" i="17"/>
  <c r="Q10" i="17"/>
  <c r="E5" i="17" s="1"/>
  <c r="F9" i="16"/>
  <c r="F10" i="16"/>
  <c r="F8" i="16"/>
  <c r="F14" i="16"/>
  <c r="F17" i="16"/>
  <c r="F20" i="16"/>
  <c r="F23" i="16"/>
  <c r="F11" i="16"/>
  <c r="F18" i="16"/>
  <c r="F21" i="16"/>
  <c r="F24" i="16"/>
  <c r="F12" i="16"/>
  <c r="F15" i="16"/>
  <c r="F22" i="16"/>
  <c r="F25" i="16"/>
  <c r="F13" i="16"/>
  <c r="F16" i="16"/>
  <c r="F19" i="16"/>
  <c r="F26" i="16"/>
  <c r="S6" i="17" l="1"/>
  <c r="E26" i="15"/>
  <c r="E25" i="15"/>
  <c r="E24" i="15"/>
  <c r="E33" i="15"/>
  <c r="Q6" i="17" l="1"/>
  <c r="E6" i="17"/>
  <c r="R8" i="17" s="1"/>
  <c r="R6" i="17"/>
  <c r="R74" i="13"/>
  <c r="Q74" i="13"/>
  <c r="P74" i="13"/>
  <c r="O74" i="13"/>
  <c r="N74" i="13"/>
  <c r="M74" i="13"/>
  <c r="L74" i="13"/>
  <c r="R72" i="13"/>
  <c r="Q72" i="13"/>
  <c r="P72" i="13"/>
  <c r="O72" i="13"/>
  <c r="N72" i="13"/>
  <c r="M72" i="13"/>
  <c r="L72" i="13"/>
  <c r="R71" i="13"/>
  <c r="Q71" i="13"/>
  <c r="P71" i="13"/>
  <c r="O71" i="13"/>
  <c r="N71" i="13"/>
  <c r="M71" i="13"/>
  <c r="L71" i="13"/>
  <c r="R70" i="13"/>
  <c r="Q70" i="13"/>
  <c r="P70" i="13"/>
  <c r="O70" i="13"/>
  <c r="N70" i="13"/>
  <c r="M70" i="13"/>
  <c r="L70" i="13"/>
  <c r="R69" i="13"/>
  <c r="Q69" i="13"/>
  <c r="P69" i="13"/>
  <c r="O69" i="13"/>
  <c r="N69" i="13"/>
  <c r="M69" i="13"/>
  <c r="L69" i="13"/>
  <c r="R67" i="13"/>
  <c r="Q67" i="13"/>
  <c r="P67" i="13"/>
  <c r="O67" i="13"/>
  <c r="N67" i="13"/>
  <c r="M67" i="13"/>
  <c r="L67" i="13"/>
  <c r="R66" i="13"/>
  <c r="Q66" i="13"/>
  <c r="P66" i="13"/>
  <c r="O66" i="13"/>
  <c r="N66" i="13"/>
  <c r="M66" i="13"/>
  <c r="L66" i="13"/>
  <c r="R65" i="13"/>
  <c r="Q65" i="13"/>
  <c r="P65" i="13"/>
  <c r="O65" i="13"/>
  <c r="N65" i="13"/>
  <c r="M65" i="13"/>
  <c r="L65" i="13"/>
  <c r="R64" i="13"/>
  <c r="Q64" i="13"/>
  <c r="P64" i="13"/>
  <c r="O64" i="13"/>
  <c r="N64" i="13"/>
  <c r="M64" i="13"/>
  <c r="L64" i="13"/>
  <c r="R63" i="13"/>
  <c r="Q63" i="13"/>
  <c r="P63" i="13"/>
  <c r="O63" i="13"/>
  <c r="N63" i="13"/>
  <c r="M63" i="13"/>
  <c r="L63" i="13"/>
  <c r="R62" i="13"/>
  <c r="Q62" i="13"/>
  <c r="P62" i="13"/>
  <c r="O62" i="13"/>
  <c r="N62" i="13"/>
  <c r="M62" i="13"/>
  <c r="L62" i="13"/>
  <c r="R61" i="13"/>
  <c r="Q61" i="13"/>
  <c r="P61" i="13"/>
  <c r="O61" i="13"/>
  <c r="N61" i="13"/>
  <c r="M61" i="13"/>
  <c r="L61" i="13"/>
  <c r="R60" i="13"/>
  <c r="Q60" i="13"/>
  <c r="P60" i="13"/>
  <c r="O60" i="13"/>
  <c r="N60" i="13"/>
  <c r="M60" i="13"/>
  <c r="L60" i="13"/>
  <c r="R59" i="13"/>
  <c r="Q59" i="13"/>
  <c r="P59" i="13"/>
  <c r="O59" i="13"/>
  <c r="N59" i="13"/>
  <c r="M59" i="13"/>
  <c r="L59" i="13"/>
  <c r="R58" i="13"/>
  <c r="Q58" i="13"/>
  <c r="P58" i="13"/>
  <c r="O58" i="13"/>
  <c r="N58" i="13"/>
  <c r="M58" i="13"/>
  <c r="L58" i="13"/>
  <c r="R57" i="13"/>
  <c r="Q57" i="13"/>
  <c r="P57" i="13"/>
  <c r="O57" i="13"/>
  <c r="N57" i="13"/>
  <c r="M57" i="13"/>
  <c r="L57" i="13"/>
  <c r="R56" i="13"/>
  <c r="Q56" i="13"/>
  <c r="P56" i="13"/>
  <c r="O56" i="13"/>
  <c r="N56" i="13"/>
  <c r="M56" i="13"/>
  <c r="L56" i="13"/>
  <c r="R53" i="13"/>
  <c r="Q53" i="13"/>
  <c r="P53" i="13"/>
  <c r="O53" i="13"/>
  <c r="N53" i="13"/>
  <c r="M53" i="13"/>
  <c r="L53" i="13"/>
  <c r="R52" i="13"/>
  <c r="Q52" i="13"/>
  <c r="P52" i="13"/>
  <c r="O52" i="13"/>
  <c r="N52" i="13"/>
  <c r="M52" i="13"/>
  <c r="L52" i="13"/>
  <c r="R51" i="13"/>
  <c r="Q51" i="13"/>
  <c r="P51" i="13"/>
  <c r="O51" i="13"/>
  <c r="N51" i="13"/>
  <c r="M51" i="13"/>
  <c r="L51" i="13"/>
  <c r="R50" i="13"/>
  <c r="Q50" i="13"/>
  <c r="P50" i="13"/>
  <c r="O50" i="13"/>
  <c r="N50" i="13"/>
  <c r="M50" i="13"/>
  <c r="L50" i="13"/>
  <c r="R48" i="13"/>
  <c r="Q48" i="13"/>
  <c r="P48" i="13"/>
  <c r="O48" i="13"/>
  <c r="N48" i="13"/>
  <c r="M48" i="13"/>
  <c r="U48" i="13" s="1"/>
  <c r="L48" i="13"/>
  <c r="R47" i="13"/>
  <c r="Q47" i="13"/>
  <c r="P47" i="13"/>
  <c r="O47" i="13"/>
  <c r="N47" i="13"/>
  <c r="M47" i="13"/>
  <c r="L47" i="13"/>
  <c r="R46" i="13"/>
  <c r="Q46" i="13"/>
  <c r="P46" i="13"/>
  <c r="O46" i="13"/>
  <c r="N46" i="13"/>
  <c r="M46" i="13"/>
  <c r="L46" i="13"/>
  <c r="R45" i="13"/>
  <c r="Q45" i="13"/>
  <c r="P45" i="13"/>
  <c r="O45" i="13"/>
  <c r="N45" i="13"/>
  <c r="M45" i="13"/>
  <c r="L45" i="13"/>
  <c r="R44" i="13"/>
  <c r="Q44" i="13"/>
  <c r="P44" i="13"/>
  <c r="O44" i="13"/>
  <c r="N44" i="13"/>
  <c r="M44" i="13"/>
  <c r="U44" i="13" s="1"/>
  <c r="L44" i="13"/>
  <c r="C41" i="13"/>
  <c r="R39" i="13"/>
  <c r="Q39" i="13"/>
  <c r="P39" i="13"/>
  <c r="O39" i="13"/>
  <c r="N39" i="13"/>
  <c r="M39" i="13"/>
  <c r="L39" i="13"/>
  <c r="R38" i="13"/>
  <c r="Q38" i="13"/>
  <c r="P38" i="13"/>
  <c r="O38" i="13"/>
  <c r="N38" i="13"/>
  <c r="M38" i="13"/>
  <c r="L38" i="13"/>
  <c r="R37" i="13"/>
  <c r="Q37" i="13"/>
  <c r="P37" i="13"/>
  <c r="O37" i="13"/>
  <c r="N37" i="13"/>
  <c r="M37" i="13"/>
  <c r="L37" i="13"/>
  <c r="R36" i="13"/>
  <c r="Q36" i="13"/>
  <c r="P36" i="13"/>
  <c r="O36" i="13"/>
  <c r="N36" i="13"/>
  <c r="M36" i="13"/>
  <c r="L36" i="13"/>
  <c r="R35" i="13"/>
  <c r="Q35" i="13"/>
  <c r="P35" i="13"/>
  <c r="O35" i="13"/>
  <c r="N35" i="13"/>
  <c r="M35" i="13"/>
  <c r="L35" i="13"/>
  <c r="R34" i="13"/>
  <c r="Q34" i="13"/>
  <c r="P34" i="13"/>
  <c r="O34" i="13"/>
  <c r="N34" i="13"/>
  <c r="M34" i="13"/>
  <c r="L34" i="13"/>
  <c r="R33" i="13"/>
  <c r="Q33" i="13"/>
  <c r="P33" i="13"/>
  <c r="O33" i="13"/>
  <c r="N33" i="13"/>
  <c r="M33" i="13"/>
  <c r="L33" i="13"/>
  <c r="R32" i="13"/>
  <c r="Q32" i="13"/>
  <c r="P32" i="13"/>
  <c r="O32" i="13"/>
  <c r="N32" i="13"/>
  <c r="M32" i="13"/>
  <c r="L32" i="13"/>
  <c r="R31" i="13"/>
  <c r="Q31" i="13"/>
  <c r="P31" i="13"/>
  <c r="O31" i="13"/>
  <c r="N31" i="13"/>
  <c r="M31" i="13"/>
  <c r="L31" i="13"/>
  <c r="R29" i="13"/>
  <c r="Q29" i="13"/>
  <c r="P29" i="13"/>
  <c r="O29" i="13"/>
  <c r="N29" i="13"/>
  <c r="M29" i="13"/>
  <c r="L29" i="13"/>
  <c r="R28" i="13"/>
  <c r="Q28" i="13"/>
  <c r="P28" i="13"/>
  <c r="O28" i="13"/>
  <c r="N28" i="13"/>
  <c r="M28" i="13"/>
  <c r="L28" i="13"/>
  <c r="R27" i="13"/>
  <c r="Q27" i="13"/>
  <c r="P27" i="13"/>
  <c r="O27" i="13"/>
  <c r="N27" i="13"/>
  <c r="M27" i="13"/>
  <c r="L27" i="13"/>
  <c r="R26" i="13"/>
  <c r="Q26" i="13"/>
  <c r="P26" i="13"/>
  <c r="O26" i="13"/>
  <c r="N26" i="13"/>
  <c r="M26" i="13"/>
  <c r="L26" i="13"/>
  <c r="R25" i="13"/>
  <c r="Q25" i="13"/>
  <c r="P25" i="13"/>
  <c r="O25" i="13"/>
  <c r="N25" i="13"/>
  <c r="M25" i="13"/>
  <c r="L25" i="13"/>
  <c r="R24" i="13"/>
  <c r="Q24" i="13"/>
  <c r="P24" i="13"/>
  <c r="O24" i="13"/>
  <c r="N24" i="13"/>
  <c r="M24" i="13"/>
  <c r="L24" i="13"/>
  <c r="R23" i="13"/>
  <c r="Q23" i="13"/>
  <c r="P23" i="13"/>
  <c r="O23" i="13"/>
  <c r="N23" i="13"/>
  <c r="M23" i="13"/>
  <c r="L23" i="13"/>
  <c r="R22" i="13"/>
  <c r="Q22" i="13"/>
  <c r="P22" i="13"/>
  <c r="O22" i="13"/>
  <c r="N22" i="13"/>
  <c r="M22" i="13"/>
  <c r="L22" i="13"/>
  <c r="R21" i="13"/>
  <c r="Q21" i="13"/>
  <c r="P21" i="13"/>
  <c r="O21" i="13"/>
  <c r="N21" i="13"/>
  <c r="M21" i="13"/>
  <c r="L21" i="13"/>
  <c r="R20" i="13"/>
  <c r="Q20" i="13"/>
  <c r="P20" i="13"/>
  <c r="O20" i="13"/>
  <c r="N20" i="13"/>
  <c r="M20" i="13"/>
  <c r="L20" i="13"/>
  <c r="R19" i="13"/>
  <c r="Q19" i="13"/>
  <c r="P19" i="13"/>
  <c r="O19" i="13"/>
  <c r="N19" i="13"/>
  <c r="M19" i="13"/>
  <c r="L19" i="13"/>
  <c r="R18" i="13"/>
  <c r="Q18" i="13"/>
  <c r="P18" i="13"/>
  <c r="O18" i="13"/>
  <c r="N18" i="13"/>
  <c r="M18" i="13"/>
  <c r="L18" i="13"/>
  <c r="R17" i="13"/>
  <c r="Q17" i="13"/>
  <c r="P17" i="13"/>
  <c r="O17" i="13"/>
  <c r="N17" i="13"/>
  <c r="M17" i="13"/>
  <c r="L17" i="13"/>
  <c r="R16" i="13"/>
  <c r="Q16" i="13"/>
  <c r="P16" i="13"/>
  <c r="O16" i="13"/>
  <c r="N16" i="13"/>
  <c r="M16" i="13"/>
  <c r="L16" i="13"/>
  <c r="R15" i="13"/>
  <c r="Q15" i="13"/>
  <c r="P15" i="13"/>
  <c r="O15" i="13"/>
  <c r="N15" i="13"/>
  <c r="M15" i="13"/>
  <c r="L15" i="13"/>
  <c r="R14" i="13"/>
  <c r="Q14" i="13"/>
  <c r="P14" i="13"/>
  <c r="O14" i="13"/>
  <c r="N14" i="13"/>
  <c r="M14" i="13"/>
  <c r="L14" i="13"/>
  <c r="R13" i="13"/>
  <c r="Q13" i="13"/>
  <c r="P13" i="13"/>
  <c r="O13" i="13"/>
  <c r="N13" i="13"/>
  <c r="M13" i="13"/>
  <c r="L13" i="13"/>
  <c r="R12" i="13"/>
  <c r="Q12" i="13"/>
  <c r="P12" i="13"/>
  <c r="O12" i="13"/>
  <c r="N12" i="13"/>
  <c r="M12" i="13"/>
  <c r="L12" i="13"/>
  <c r="R11" i="13"/>
  <c r="Q11" i="13"/>
  <c r="P11" i="13"/>
  <c r="O11" i="13"/>
  <c r="N11" i="13"/>
  <c r="U11" i="13" s="1"/>
  <c r="M11" i="13"/>
  <c r="L11" i="13"/>
  <c r="R10" i="13"/>
  <c r="Q10" i="13"/>
  <c r="P10" i="13"/>
  <c r="O10" i="13"/>
  <c r="N10" i="13"/>
  <c r="M10" i="13"/>
  <c r="L10" i="13"/>
  <c r="S8" i="17" l="1"/>
  <c r="Q8" i="17"/>
  <c r="U53" i="13"/>
  <c r="U63" i="13"/>
  <c r="U67" i="13"/>
  <c r="U72" i="13"/>
  <c r="R75" i="13"/>
  <c r="U14" i="13"/>
  <c r="U18" i="13"/>
  <c r="U22" i="13"/>
  <c r="U26" i="13"/>
  <c r="U31" i="13"/>
  <c r="U35" i="13"/>
  <c r="U39" i="13"/>
  <c r="U47" i="13"/>
  <c r="U52" i="13"/>
  <c r="U46" i="13"/>
  <c r="U51" i="13"/>
  <c r="U70" i="13"/>
  <c r="U74" i="13"/>
  <c r="U12" i="13"/>
  <c r="U45" i="13"/>
  <c r="U50" i="13"/>
  <c r="U69" i="13"/>
  <c r="U59" i="13"/>
  <c r="U58" i="13"/>
  <c r="U62" i="13"/>
  <c r="U66" i="13"/>
  <c r="U57" i="13"/>
  <c r="U61" i="13"/>
  <c r="U65" i="13"/>
  <c r="U56" i="13"/>
  <c r="Q75" i="13"/>
  <c r="U60" i="13"/>
  <c r="U64" i="13"/>
  <c r="U71" i="13"/>
  <c r="N75" i="13"/>
  <c r="L75" i="13"/>
  <c r="P75" i="13"/>
  <c r="U16" i="13"/>
  <c r="U20" i="13"/>
  <c r="U24" i="13"/>
  <c r="U28" i="13"/>
  <c r="U33" i="13"/>
  <c r="U37" i="13"/>
  <c r="U15" i="13"/>
  <c r="U19" i="13"/>
  <c r="U23" i="13"/>
  <c r="U27" i="13"/>
  <c r="U32" i="13"/>
  <c r="U36" i="13"/>
  <c r="U17" i="13"/>
  <c r="U21" i="13"/>
  <c r="U25" i="13"/>
  <c r="U29" i="13"/>
  <c r="U34" i="13"/>
  <c r="U38" i="13"/>
  <c r="O75" i="13"/>
  <c r="U13" i="13"/>
  <c r="M75" i="13"/>
  <c r="U10" i="13"/>
  <c r="V3" i="13" l="1"/>
  <c r="V4" i="13" s="1"/>
  <c r="E38" i="15"/>
  <c r="E37" i="15"/>
  <c r="E42" i="15" l="1"/>
  <c r="E29" i="15"/>
  <c r="E30" i="15"/>
  <c r="E31" i="15"/>
  <c r="E32" i="15"/>
  <c r="E34" i="15"/>
  <c r="E35" i="15"/>
  <c r="E36" i="15"/>
  <c r="E39" i="15"/>
  <c r="E40" i="15"/>
  <c r="E41" i="15"/>
  <c r="E43" i="15"/>
  <c r="E28" i="15"/>
  <c r="E18" i="15"/>
  <c r="E27" i="15" l="1"/>
  <c r="E23" i="15"/>
  <c r="E22" i="15"/>
  <c r="E21" i="15"/>
  <c r="E20" i="15"/>
  <c r="E19" i="15"/>
  <c r="E17" i="15"/>
  <c r="E16" i="15"/>
  <c r="E15" i="15"/>
  <c r="E14" i="15"/>
  <c r="E13" i="15"/>
  <c r="E12" i="15"/>
  <c r="E11" i="15"/>
  <c r="E10" i="15"/>
  <c r="E9" i="15"/>
  <c r="E8" i="15"/>
  <c r="E7" i="15"/>
  <c r="E6" i="15"/>
  <c r="E5" i="15"/>
  <c r="E4" i="15"/>
</calcChain>
</file>

<file path=xl/sharedStrings.xml><?xml version="1.0" encoding="utf-8"?>
<sst xmlns="http://schemas.openxmlformats.org/spreadsheetml/2006/main" count="514" uniqueCount="360">
  <si>
    <t>Ac</t>
  </si>
  <si>
    <t>Boc</t>
  </si>
  <si>
    <t>Mtr</t>
  </si>
  <si>
    <t>tBu</t>
  </si>
  <si>
    <t>Trt</t>
  </si>
  <si>
    <t>C</t>
  </si>
  <si>
    <t>H</t>
  </si>
  <si>
    <t>O</t>
  </si>
  <si>
    <t>N</t>
  </si>
  <si>
    <t>S</t>
  </si>
  <si>
    <t>NH2</t>
  </si>
  <si>
    <r>
      <t>MS</t>
    </r>
    <r>
      <rPr>
        <sz val="12"/>
        <color indexed="8"/>
        <rFont val="メイリオ"/>
        <family val="3"/>
        <charset val="128"/>
      </rPr>
      <t>分子量</t>
    </r>
  </si>
  <si>
    <r>
      <rPr>
        <sz val="12"/>
        <color indexed="8"/>
        <rFont val="メイリオ"/>
        <family val="3"/>
        <charset val="128"/>
      </rPr>
      <t>分子量</t>
    </r>
    <r>
      <rPr>
        <sz val="12"/>
        <color indexed="8"/>
        <rFont val="Arial"/>
        <family val="2"/>
      </rPr>
      <t>(TFA)</t>
    </r>
  </si>
  <si>
    <r>
      <rPr>
        <sz val="12"/>
        <rFont val="メイリオ"/>
        <family val="3"/>
        <charset val="128"/>
      </rPr>
      <t>部分分子量</t>
    </r>
    <rPh sb="0" eb="2">
      <t>ブブン</t>
    </rPh>
    <rPh sb="2" eb="5">
      <t>ブンシリョウ</t>
    </rPh>
    <phoneticPr fontId="2"/>
  </si>
  <si>
    <r>
      <rPr>
        <sz val="12"/>
        <rFont val="メイリオ"/>
        <family val="3"/>
        <charset val="128"/>
      </rPr>
      <t>天然アミノ酸</t>
    </r>
    <rPh sb="0" eb="2">
      <t>テンネン</t>
    </rPh>
    <rPh sb="5" eb="6">
      <t>サン</t>
    </rPh>
    <phoneticPr fontId="2"/>
  </si>
  <si>
    <r>
      <rPr>
        <sz val="12"/>
        <rFont val="メイリオ"/>
        <family val="3"/>
        <charset val="128"/>
      </rPr>
      <t>非天然アミノ酸</t>
    </r>
    <rPh sb="0" eb="1">
      <t>ヒ</t>
    </rPh>
    <rPh sb="1" eb="3">
      <t>テンネン</t>
    </rPh>
    <rPh sb="6" eb="7">
      <t>サン</t>
    </rPh>
    <phoneticPr fontId="2"/>
  </si>
  <si>
    <r>
      <rPr>
        <sz val="12"/>
        <rFont val="メイリオ"/>
        <family val="3"/>
        <charset val="128"/>
      </rPr>
      <t>残基</t>
    </r>
    <rPh sb="0" eb="1">
      <t>ザン</t>
    </rPh>
    <rPh sb="1" eb="2">
      <t>キ</t>
    </rPh>
    <phoneticPr fontId="2"/>
  </si>
  <si>
    <r>
      <rPr>
        <sz val="12"/>
        <rFont val="メイリオ"/>
        <family val="3"/>
        <charset val="128"/>
      </rPr>
      <t>保護基</t>
    </r>
    <rPh sb="0" eb="2">
      <t>ホゴ</t>
    </rPh>
    <rPh sb="2" eb="3">
      <t>キ</t>
    </rPh>
    <phoneticPr fontId="2"/>
  </si>
  <si>
    <r>
      <rPr>
        <sz val="12"/>
        <rFont val="メイリオ"/>
        <family val="3"/>
        <charset val="128"/>
      </rPr>
      <t>末端</t>
    </r>
    <rPh sb="0" eb="2">
      <t>マッタン</t>
    </rPh>
    <phoneticPr fontId="2"/>
  </si>
  <si>
    <r>
      <rPr>
        <sz val="12"/>
        <rFont val="メイリオ"/>
        <family val="3"/>
        <charset val="128"/>
      </rPr>
      <t>計</t>
    </r>
    <rPh sb="0" eb="1">
      <t>ケイ</t>
    </rPh>
    <phoneticPr fontId="2"/>
  </si>
  <si>
    <t>1min</t>
  </si>
  <si>
    <t>10min</t>
  </si>
  <si>
    <t>15 min</t>
  </si>
  <si>
    <r>
      <rPr>
        <sz val="9"/>
        <rFont val="メイリオ"/>
        <family val="3"/>
        <charset val="128"/>
      </rPr>
      <t>樹脂</t>
    </r>
    <rPh sb="0" eb="2">
      <t>ジュシ</t>
    </rPh>
    <phoneticPr fontId="14"/>
  </si>
  <si>
    <r>
      <rPr>
        <sz val="9"/>
        <rFont val="メイリオ"/>
        <family val="3"/>
        <charset val="128"/>
      </rPr>
      <t>膨潤</t>
    </r>
    <rPh sb="0" eb="2">
      <t>ボウジュン</t>
    </rPh>
    <phoneticPr fontId="14"/>
  </si>
  <si>
    <r>
      <t xml:space="preserve"> DCM 3</t>
    </r>
    <r>
      <rPr>
        <sz val="9"/>
        <rFont val="メイリオ"/>
        <family val="3"/>
        <charset val="128"/>
      </rPr>
      <t>時間</t>
    </r>
    <rPh sb="6" eb="8">
      <t>ジカン</t>
    </rPh>
    <phoneticPr fontId="14"/>
  </si>
  <si>
    <r>
      <rPr>
        <sz val="9"/>
        <rFont val="メイリオ"/>
        <family val="3"/>
        <charset val="128"/>
      </rPr>
      <t>分子量</t>
    </r>
    <rPh sb="0" eb="3">
      <t>ブンシリョウ</t>
    </rPh>
    <phoneticPr fontId="14"/>
  </si>
  <si>
    <r>
      <rPr>
        <sz val="9"/>
        <rFont val="メイリオ"/>
        <family val="3"/>
        <charset val="128"/>
      </rPr>
      <t>組成式</t>
    </r>
    <rPh sb="0" eb="2">
      <t>ソセイ</t>
    </rPh>
    <rPh sb="2" eb="3">
      <t>シキ</t>
    </rPh>
    <phoneticPr fontId="14"/>
  </si>
  <si>
    <r>
      <rPr>
        <sz val="11"/>
        <color theme="1"/>
        <rFont val="メイリオ"/>
        <family val="3"/>
        <charset val="128"/>
      </rPr>
      <t>アミノ酸</t>
    </r>
    <rPh sb="3" eb="4">
      <t>サン</t>
    </rPh>
    <phoneticPr fontId="18"/>
  </si>
  <si>
    <r>
      <rPr>
        <sz val="11"/>
        <color theme="1"/>
        <rFont val="メイリオ"/>
        <family val="3"/>
        <charset val="128"/>
      </rPr>
      <t>表記</t>
    </r>
    <rPh sb="0" eb="2">
      <t>ヒョウキ</t>
    </rPh>
    <phoneticPr fontId="18"/>
  </si>
  <si>
    <r>
      <rPr>
        <sz val="11"/>
        <color theme="1"/>
        <rFont val="メイリオ"/>
        <family val="3"/>
        <charset val="128"/>
      </rPr>
      <t>分子量</t>
    </r>
    <rPh sb="0" eb="3">
      <t>ブンシリョウ</t>
    </rPh>
    <phoneticPr fontId="18"/>
  </si>
  <si>
    <t>mg</t>
    <phoneticPr fontId="18"/>
  </si>
  <si>
    <t>mg</t>
    <phoneticPr fontId="18"/>
  </si>
  <si>
    <t>mg</t>
    <phoneticPr fontId="18"/>
  </si>
  <si>
    <t>アミノ酸添加量(mmol)</t>
    <rPh sb="3" eb="4">
      <t>サン</t>
    </rPh>
    <rPh sb="4" eb="6">
      <t>テンカ</t>
    </rPh>
    <rPh sb="6" eb="7">
      <t>リョウ</t>
    </rPh>
    <phoneticPr fontId="18"/>
  </si>
  <si>
    <t>Ala</t>
    <phoneticPr fontId="18"/>
  </si>
  <si>
    <t>A</t>
    <phoneticPr fontId="18"/>
  </si>
  <si>
    <t>Arg(Pdf)</t>
    <phoneticPr fontId="18"/>
  </si>
  <si>
    <t>R</t>
    <phoneticPr fontId="18"/>
  </si>
  <si>
    <t>Asn(trt)</t>
    <phoneticPr fontId="18"/>
  </si>
  <si>
    <t>N</t>
    <phoneticPr fontId="18"/>
  </si>
  <si>
    <t>Asp(OtBu)</t>
    <phoneticPr fontId="18"/>
  </si>
  <si>
    <t>D</t>
    <phoneticPr fontId="18"/>
  </si>
  <si>
    <t>Cys(Trt)</t>
    <phoneticPr fontId="18"/>
  </si>
  <si>
    <t>C</t>
    <phoneticPr fontId="18"/>
  </si>
  <si>
    <t>Gln(Trt)</t>
    <phoneticPr fontId="18"/>
  </si>
  <si>
    <t>Q</t>
    <phoneticPr fontId="18"/>
  </si>
  <si>
    <t>Glu(OtBu)</t>
    <phoneticPr fontId="18"/>
  </si>
  <si>
    <t>E</t>
    <phoneticPr fontId="18"/>
  </si>
  <si>
    <t>Gly</t>
    <phoneticPr fontId="18"/>
  </si>
  <si>
    <t>G</t>
    <phoneticPr fontId="18"/>
  </si>
  <si>
    <t>His(Trt)</t>
    <phoneticPr fontId="18"/>
  </si>
  <si>
    <t>H</t>
    <phoneticPr fontId="18"/>
  </si>
  <si>
    <t>Ile</t>
    <phoneticPr fontId="18"/>
  </si>
  <si>
    <t>I</t>
    <phoneticPr fontId="18"/>
  </si>
  <si>
    <t>Leu</t>
    <phoneticPr fontId="18"/>
  </si>
  <si>
    <t>L</t>
    <phoneticPr fontId="18"/>
  </si>
  <si>
    <t>Lys(Boc)</t>
    <phoneticPr fontId="18"/>
  </si>
  <si>
    <t>K</t>
    <phoneticPr fontId="18"/>
  </si>
  <si>
    <t>Met</t>
    <phoneticPr fontId="18"/>
  </si>
  <si>
    <t>M</t>
    <phoneticPr fontId="18"/>
  </si>
  <si>
    <t>Phe</t>
    <phoneticPr fontId="18"/>
  </si>
  <si>
    <t>F</t>
    <phoneticPr fontId="18"/>
  </si>
  <si>
    <t>Pro</t>
    <phoneticPr fontId="18"/>
  </si>
  <si>
    <t>P</t>
    <phoneticPr fontId="18"/>
  </si>
  <si>
    <t>Ser(tBu)</t>
    <phoneticPr fontId="18"/>
  </si>
  <si>
    <t>S</t>
    <phoneticPr fontId="18"/>
  </si>
  <si>
    <t>Thr(tBu)</t>
    <phoneticPr fontId="18"/>
  </si>
  <si>
    <t>T</t>
    <phoneticPr fontId="18"/>
  </si>
  <si>
    <t>Trp(Boc)</t>
    <phoneticPr fontId="18"/>
  </si>
  <si>
    <t>W</t>
    <phoneticPr fontId="18"/>
  </si>
  <si>
    <t>Tyr(tBu)</t>
    <phoneticPr fontId="18"/>
  </si>
  <si>
    <t>Y</t>
    <phoneticPr fontId="18"/>
  </si>
  <si>
    <t>Val</t>
    <phoneticPr fontId="18"/>
  </si>
  <si>
    <t>V</t>
    <phoneticPr fontId="18"/>
  </si>
  <si>
    <t>Cys(Mmt)</t>
    <phoneticPr fontId="18"/>
  </si>
  <si>
    <t>Lys(Mtt)</t>
    <phoneticPr fontId="18"/>
  </si>
  <si>
    <t>Lys(ivDde)</t>
    <phoneticPr fontId="18"/>
  </si>
  <si>
    <t>Asp(ODmab)</t>
    <phoneticPr fontId="18"/>
  </si>
  <si>
    <t>Glu(Odmab)</t>
    <phoneticPr fontId="18"/>
  </si>
  <si>
    <t>Fmoc-miniPEG</t>
    <phoneticPr fontId="18"/>
  </si>
  <si>
    <t>miniPEG</t>
    <phoneticPr fontId="18"/>
  </si>
  <si>
    <t>Lys(TAMRA)</t>
    <phoneticPr fontId="18"/>
  </si>
  <si>
    <t>NHS-Rhodamine</t>
    <phoneticPr fontId="18"/>
  </si>
  <si>
    <t>NHS-Fluorescein</t>
    <phoneticPr fontId="18"/>
  </si>
  <si>
    <t>mg</t>
    <phoneticPr fontId="2"/>
  </si>
  <si>
    <t>5-FAM</t>
    <phoneticPr fontId="2"/>
  </si>
  <si>
    <t>5-TAMRA</t>
    <phoneticPr fontId="2"/>
  </si>
  <si>
    <t>mg</t>
    <phoneticPr fontId="2"/>
  </si>
  <si>
    <t>charge</t>
    <phoneticPr fontId="2"/>
  </si>
  <si>
    <t>per residue</t>
    <phoneticPr fontId="2"/>
  </si>
  <si>
    <t>total</t>
    <phoneticPr fontId="2"/>
  </si>
  <si>
    <r>
      <rPr>
        <sz val="12"/>
        <color indexed="8"/>
        <rFont val="メイリオ"/>
        <family val="3"/>
        <charset val="128"/>
      </rPr>
      <t>個数</t>
    </r>
    <phoneticPr fontId="2"/>
  </si>
  <si>
    <t>P</t>
    <phoneticPr fontId="2"/>
  </si>
  <si>
    <t>Zn</t>
    <phoneticPr fontId="2"/>
  </si>
  <si>
    <t>Ala (A)</t>
    <phoneticPr fontId="2"/>
  </si>
  <si>
    <t>Arg (R)</t>
    <phoneticPr fontId="2"/>
  </si>
  <si>
    <t>Asn (N)</t>
    <phoneticPr fontId="2"/>
  </si>
  <si>
    <t>Asp (D)</t>
    <phoneticPr fontId="2"/>
  </si>
  <si>
    <t>Cys (C)</t>
    <phoneticPr fontId="2"/>
  </si>
  <si>
    <t>Glu (E)</t>
    <phoneticPr fontId="2"/>
  </si>
  <si>
    <t>Gln (Q)</t>
    <phoneticPr fontId="2"/>
  </si>
  <si>
    <t>Gly (G)</t>
    <phoneticPr fontId="2"/>
  </si>
  <si>
    <t>His (H)</t>
    <phoneticPr fontId="2"/>
  </si>
  <si>
    <t>Ile (I)</t>
    <phoneticPr fontId="2"/>
  </si>
  <si>
    <t>Leu (L)</t>
    <phoneticPr fontId="2"/>
  </si>
  <si>
    <t>Lys (K)</t>
    <phoneticPr fontId="2"/>
  </si>
  <si>
    <t>Met (M)</t>
    <phoneticPr fontId="2"/>
  </si>
  <si>
    <t>Phe (F)</t>
    <phoneticPr fontId="2"/>
  </si>
  <si>
    <t>Pro (P)</t>
    <phoneticPr fontId="2"/>
  </si>
  <si>
    <t>Ser (S)</t>
    <phoneticPr fontId="2"/>
  </si>
  <si>
    <t>Thr (T)</t>
    <phoneticPr fontId="2"/>
  </si>
  <si>
    <t>Trp (W)</t>
    <phoneticPr fontId="2"/>
  </si>
  <si>
    <t>Tyr (Y)</t>
    <phoneticPr fontId="2"/>
  </si>
  <si>
    <t>Val (V)</t>
    <phoneticPr fontId="2"/>
  </si>
  <si>
    <t>Lys(DE)</t>
    <phoneticPr fontId="2"/>
  </si>
  <si>
    <t>miniPEG</t>
    <phoneticPr fontId="2"/>
  </si>
  <si>
    <t>Lys(MOC)</t>
  </si>
  <si>
    <t>total</t>
    <phoneticPr fontId="2"/>
  </si>
  <si>
    <t>蛍光基</t>
    <rPh sb="0" eb="2">
      <t>ケイコウ</t>
    </rPh>
    <rPh sb="2" eb="3">
      <t>キ</t>
    </rPh>
    <phoneticPr fontId="2"/>
  </si>
  <si>
    <t>TAMRA</t>
  </si>
  <si>
    <t>Fluorescein</t>
  </si>
  <si>
    <t>その他</t>
    <rPh sb="2" eb="3">
      <t>タ</t>
    </rPh>
    <phoneticPr fontId="2"/>
  </si>
  <si>
    <r>
      <rPr>
        <sz val="12"/>
        <rFont val="ＭＳ Ｐゴシック"/>
        <family val="3"/>
        <charset val="128"/>
      </rPr>
      <t>‐</t>
    </r>
    <r>
      <rPr>
        <sz val="12"/>
        <rFont val="Arial"/>
        <family val="2"/>
      </rPr>
      <t>PO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H</t>
    </r>
    <r>
      <rPr>
        <vertAlign val="subscript"/>
        <sz val="12"/>
        <rFont val="Arial"/>
        <family val="2"/>
      </rPr>
      <t>2</t>
    </r>
    <phoneticPr fontId="2"/>
  </si>
  <si>
    <r>
      <rPr>
        <sz val="12"/>
        <rFont val="ＭＳ Ｐゴシック"/>
        <family val="3"/>
        <charset val="128"/>
      </rPr>
      <t>‐</t>
    </r>
    <r>
      <rPr>
        <sz val="12"/>
        <rFont val="Arial"/>
        <family val="2"/>
      </rPr>
      <t>PO</t>
    </r>
    <r>
      <rPr>
        <vertAlign val="subscript"/>
        <sz val="12"/>
        <rFont val="Arial"/>
        <family val="2"/>
      </rPr>
      <t>3</t>
    </r>
    <r>
      <rPr>
        <sz val="12"/>
        <rFont val="Arial"/>
        <family val="2"/>
      </rPr>
      <t>H</t>
    </r>
    <r>
      <rPr>
        <vertAlign val="superscript"/>
        <sz val="12"/>
        <rFont val="Arial"/>
        <family val="2"/>
      </rPr>
      <t>-1</t>
    </r>
    <phoneticPr fontId="2"/>
  </si>
  <si>
    <r>
      <rPr>
        <sz val="12"/>
        <rFont val="ＭＳ Ｐゴシック"/>
        <family val="3"/>
        <charset val="128"/>
      </rPr>
      <t>‐</t>
    </r>
    <r>
      <rPr>
        <sz val="12"/>
        <rFont val="Arial"/>
        <family val="2"/>
      </rPr>
      <t>PO</t>
    </r>
    <r>
      <rPr>
        <vertAlign val="subscript"/>
        <sz val="12"/>
        <rFont val="Arial"/>
        <family val="2"/>
      </rPr>
      <t>3</t>
    </r>
    <r>
      <rPr>
        <vertAlign val="superscript"/>
        <sz val="12"/>
        <rFont val="Arial"/>
        <family val="2"/>
      </rPr>
      <t>-2</t>
    </r>
    <phoneticPr fontId="2"/>
  </si>
  <si>
    <t>Fmoc</t>
    <phoneticPr fontId="2"/>
  </si>
  <si>
    <t>tBuO</t>
    <phoneticPr fontId="2"/>
  </si>
  <si>
    <t>Pbf</t>
    <phoneticPr fontId="2"/>
  </si>
  <si>
    <t>ivDde</t>
    <phoneticPr fontId="2"/>
  </si>
  <si>
    <t>ODmab</t>
    <phoneticPr fontId="2"/>
  </si>
  <si>
    <t>Mmt</t>
    <phoneticPr fontId="2"/>
  </si>
  <si>
    <t>Mtt</t>
    <phoneticPr fontId="2"/>
  </si>
  <si>
    <t>H</t>
    <phoneticPr fontId="2"/>
  </si>
  <si>
    <t>OH</t>
    <phoneticPr fontId="2"/>
  </si>
  <si>
    <r>
      <rPr>
        <sz val="9"/>
        <rFont val="メイリオ"/>
        <family val="3"/>
        <charset val="128"/>
      </rPr>
      <t>洗浄</t>
    </r>
    <rPh sb="0" eb="2">
      <t>センジョウ</t>
    </rPh>
    <phoneticPr fontId="2"/>
  </si>
  <si>
    <r>
      <rPr>
        <sz val="9"/>
        <rFont val="メイリオ"/>
        <family val="3"/>
        <charset val="128"/>
      </rPr>
      <t>脱樹脂</t>
    </r>
    <rPh sb="0" eb="1">
      <t>ダツ</t>
    </rPh>
    <rPh sb="1" eb="3">
      <t>ジュシ</t>
    </rPh>
    <phoneticPr fontId="2"/>
  </si>
  <si>
    <r>
      <rPr>
        <sz val="9"/>
        <rFont val="メイリオ"/>
        <family val="3"/>
        <charset val="128"/>
      </rPr>
      <t>再沈殿</t>
    </r>
    <rPh sb="0" eb="1">
      <t>サイ</t>
    </rPh>
    <rPh sb="1" eb="3">
      <t>チンデン</t>
    </rPh>
    <phoneticPr fontId="2"/>
  </si>
  <si>
    <r>
      <rPr>
        <sz val="9"/>
        <rFont val="メイリオ"/>
        <family val="3"/>
        <charset val="128"/>
      </rPr>
      <t>配列</t>
    </r>
    <rPh sb="0" eb="2">
      <t>ハイレツ</t>
    </rPh>
    <phoneticPr fontId="14"/>
  </si>
  <si>
    <r>
      <rPr>
        <sz val="9"/>
        <rFont val="メイリオ"/>
        <family val="3"/>
        <charset val="128"/>
      </rPr>
      <t>脱</t>
    </r>
    <r>
      <rPr>
        <sz val="9"/>
        <rFont val="Arial"/>
        <family val="2"/>
      </rPr>
      <t>Fmoc</t>
    </r>
    <rPh sb="0" eb="1">
      <t>ダツ</t>
    </rPh>
    <phoneticPr fontId="2"/>
  </si>
  <si>
    <t>Lys(MOC)</t>
    <phoneticPr fontId="2"/>
  </si>
  <si>
    <t>mg</t>
    <phoneticPr fontId="2"/>
  </si>
  <si>
    <t>pS</t>
    <phoneticPr fontId="2"/>
  </si>
  <si>
    <t>pT</t>
    <phoneticPr fontId="2"/>
  </si>
  <si>
    <t>pY</t>
    <phoneticPr fontId="2"/>
  </si>
  <si>
    <t>Ser(PO(Obzl)OH)</t>
    <phoneticPr fontId="2"/>
  </si>
  <si>
    <t>Thr(PO(Obzl)OH)</t>
    <phoneticPr fontId="2"/>
  </si>
  <si>
    <t>Thy(PO(Obzl)OH)</t>
    <phoneticPr fontId="2"/>
  </si>
  <si>
    <t>mg</t>
  </si>
  <si>
    <t>No.</t>
    <phoneticPr fontId="2"/>
  </si>
  <si>
    <r>
      <t>amino acid name
(C</t>
    </r>
    <r>
      <rPr>
        <sz val="9"/>
        <rFont val="メイリオ"/>
        <family val="3"/>
        <charset val="128"/>
      </rPr>
      <t>→</t>
    </r>
    <r>
      <rPr>
        <sz val="9"/>
        <rFont val="Arial"/>
        <family val="2"/>
      </rPr>
      <t>N)</t>
    </r>
    <phoneticPr fontId="14"/>
  </si>
  <si>
    <t>DCM wash
×3</t>
    <phoneticPr fontId="14"/>
  </si>
  <si>
    <t>DMF wash
×3</t>
    <phoneticPr fontId="14"/>
  </si>
  <si>
    <t>PPD/DMF wash</t>
    <phoneticPr fontId="14"/>
  </si>
  <si>
    <t>DMF wash
×5</t>
    <phoneticPr fontId="14"/>
  </si>
  <si>
    <t>Reaction
2.1 ml/2.1 ml</t>
    <phoneticPr fontId="14"/>
  </si>
  <si>
    <t>Kaiser test</t>
    <phoneticPr fontId="14"/>
  </si>
  <si>
    <t>COMU
3 eq</t>
    <phoneticPr fontId="14"/>
  </si>
  <si>
    <t>DIEA
4.5 eq</t>
    <phoneticPr fontId="14"/>
  </si>
  <si>
    <t>amino acid
3 eq</t>
    <phoneticPr fontId="14"/>
  </si>
  <si>
    <t>K, Lys(Boc)</t>
  </si>
  <si>
    <t>15 min</t>
    <phoneticPr fontId="14"/>
  </si>
  <si>
    <t>2100 ul</t>
    <phoneticPr fontId="14"/>
  </si>
  <si>
    <t>2100 ul</t>
  </si>
  <si>
    <t>0.9 mmol</t>
    <phoneticPr fontId="14"/>
  </si>
  <si>
    <t>1min</t>
    <phoneticPr fontId="14"/>
  </si>
  <si>
    <t>10min</t>
    <phoneticPr fontId="14"/>
  </si>
  <si>
    <t>0.9 mmol</t>
    <phoneticPr fontId="2"/>
  </si>
  <si>
    <t>A, Ala</t>
    <phoneticPr fontId="14"/>
  </si>
  <si>
    <t>0.9 mmol</t>
  </si>
  <si>
    <t>F, Phe</t>
    <phoneticPr fontId="14"/>
  </si>
  <si>
    <t>S, Ser(tBu)</t>
    <phoneticPr fontId="14"/>
  </si>
  <si>
    <t>G, Gly</t>
    <phoneticPr fontId="14"/>
  </si>
  <si>
    <t>Q, Gln(Trt)</t>
    <phoneticPr fontId="2"/>
  </si>
  <si>
    <t>K, Lys(Boc)</t>
    <phoneticPr fontId="2"/>
  </si>
  <si>
    <t>Succinic anhydride</t>
    <phoneticPr fontId="14"/>
  </si>
  <si>
    <t>15 min*</t>
    <phoneticPr fontId="2"/>
  </si>
  <si>
    <r>
      <rPr>
        <sz val="8"/>
        <rFont val="メイリオ"/>
        <family val="3"/>
        <charset val="128"/>
      </rPr>
      <t>※</t>
    </r>
    <phoneticPr fontId="2"/>
  </si>
  <si>
    <r>
      <t>0.3 mmol</t>
    </r>
    <r>
      <rPr>
        <sz val="9"/>
        <rFont val="メイリオ"/>
        <family val="3"/>
        <charset val="128"/>
      </rPr>
      <t>スケール</t>
    </r>
    <r>
      <rPr>
        <sz val="9"/>
        <rFont val="Arial"/>
        <family val="2"/>
      </rPr>
      <t>, Siber Amide resin (0.61 mmol/g) 491.8 mg</t>
    </r>
    <phoneticPr fontId="14"/>
  </si>
  <si>
    <t>COMU (Mw 428.27)</t>
    <phoneticPr fontId="14"/>
  </si>
  <si>
    <t xml:space="preserve"> COMU 5.2 g/DMF 30 ml (0.4 M)</t>
    <phoneticPr fontId="14"/>
  </si>
  <si>
    <t>DIEA (Mw 129.2, d 0.76)</t>
    <phoneticPr fontId="14"/>
  </si>
  <si>
    <t xml:space="preserve"> DIEA 3550 ul/NMP 30 ml (0.6 M)</t>
    <phoneticPr fontId="14"/>
  </si>
  <si>
    <t>*</t>
    <phoneticPr fontId="2"/>
  </si>
  <si>
    <r>
      <rPr>
        <sz val="9"/>
        <rFont val="メイリオ"/>
        <family val="3"/>
        <charset val="128"/>
      </rPr>
      <t>コハク酸修飾</t>
    </r>
    <rPh sb="3" eb="4">
      <t>サン</t>
    </rPh>
    <rPh sb="4" eb="6">
      <t>シュウショク</t>
    </rPh>
    <phoneticPr fontId="14"/>
  </si>
  <si>
    <t>Succinic anhydride (Mw = 100.07) 100mg (1 mmol)/DIEA 0.5 mL/ DMF 5 mL</t>
    <phoneticPr fontId="2"/>
  </si>
  <si>
    <r>
      <rPr>
        <sz val="8"/>
        <rFont val="メイリオ"/>
        <family val="3"/>
        <charset val="128"/>
      </rPr>
      <t>※</t>
    </r>
    <phoneticPr fontId="2"/>
  </si>
  <si>
    <r>
      <rPr>
        <sz val="9"/>
        <rFont val="メイリオ"/>
        <family val="3"/>
        <charset val="128"/>
      </rPr>
      <t>①</t>
    </r>
    <r>
      <rPr>
        <sz val="9"/>
        <rFont val="Arial"/>
        <family val="2"/>
      </rPr>
      <t xml:space="preserve">DCM wash x5, </t>
    </r>
    <r>
      <rPr>
        <sz val="9"/>
        <rFont val="メイリオ"/>
        <family val="3"/>
        <charset val="128"/>
      </rPr>
      <t>②</t>
    </r>
    <r>
      <rPr>
        <sz val="9"/>
        <rFont val="Arial"/>
        <family val="2"/>
      </rPr>
      <t xml:space="preserve">MeOH wash x5, </t>
    </r>
    <r>
      <rPr>
        <sz val="9"/>
        <rFont val="メイリオ"/>
        <family val="3"/>
        <charset val="128"/>
      </rPr>
      <t>③</t>
    </r>
    <r>
      <rPr>
        <sz val="9"/>
        <rFont val="Arial"/>
        <family val="2"/>
      </rPr>
      <t>Dry 2 h</t>
    </r>
    <phoneticPr fontId="2"/>
  </si>
  <si>
    <r>
      <rPr>
        <sz val="9"/>
        <rFont val="メイリオ"/>
        <family val="3"/>
        <charset val="128"/>
      </rPr>
      <t>①膨潤</t>
    </r>
    <r>
      <rPr>
        <sz val="9"/>
        <rFont val="Arial"/>
        <family val="2"/>
      </rPr>
      <t>DCM</t>
    </r>
    <r>
      <rPr>
        <sz val="9"/>
        <rFont val="メイリオ"/>
        <family val="3"/>
        <charset val="128"/>
      </rPr>
      <t>、②【</t>
    </r>
    <r>
      <rPr>
        <sz val="9"/>
        <rFont val="Arial"/>
        <family val="2"/>
      </rPr>
      <t>1% TFA/DCM 5 ml vortex 2 min</t>
    </r>
    <r>
      <rPr>
        <sz val="9"/>
        <rFont val="メイリオ"/>
        <family val="3"/>
        <charset val="128"/>
      </rPr>
      <t>→</t>
    </r>
    <r>
      <rPr>
        <sz val="9"/>
        <rFont val="Arial"/>
        <family val="2"/>
      </rPr>
      <t>5 mL 10% pyridine/MeOH</t>
    </r>
    <r>
      <rPr>
        <sz val="9"/>
        <rFont val="メイリオ"/>
        <family val="3"/>
        <charset val="128"/>
      </rPr>
      <t>】計</t>
    </r>
    <r>
      <rPr>
        <sz val="9"/>
        <rFont val="Arial"/>
        <family val="2"/>
      </rPr>
      <t>10</t>
    </r>
    <r>
      <rPr>
        <sz val="9"/>
        <rFont val="メイリオ"/>
        <family val="3"/>
        <charset val="128"/>
      </rPr>
      <t>回、③【</t>
    </r>
    <r>
      <rPr>
        <sz val="9"/>
        <rFont val="Arial"/>
        <family val="2"/>
      </rPr>
      <t>DCM washx3, MeOH washx3</t>
    </r>
    <r>
      <rPr>
        <sz val="9"/>
        <rFont val="メイリオ"/>
        <family val="3"/>
        <charset val="128"/>
      </rPr>
      <t>】計</t>
    </r>
    <r>
      <rPr>
        <sz val="9"/>
        <rFont val="Arial"/>
        <family val="2"/>
      </rPr>
      <t>2</t>
    </r>
    <r>
      <rPr>
        <sz val="9"/>
        <rFont val="メイリオ"/>
        <family val="3"/>
        <charset val="128"/>
      </rPr>
      <t>回</t>
    </r>
    <rPh sb="1" eb="3">
      <t>ボウジュン</t>
    </rPh>
    <rPh sb="61" eb="62">
      <t>ケイ</t>
    </rPh>
    <rPh sb="64" eb="65">
      <t>カイ</t>
    </rPh>
    <rPh sb="92" eb="93">
      <t>ケイ</t>
    </rPh>
    <rPh sb="94" eb="95">
      <t>カイ</t>
    </rPh>
    <phoneticPr fontId="3"/>
  </si>
  <si>
    <r>
      <rPr>
        <sz val="9"/>
        <rFont val="メイリオ"/>
        <family val="3"/>
        <charset val="128"/>
      </rPr>
      <t>①濃縮、②</t>
    </r>
    <r>
      <rPr>
        <sz val="9"/>
        <rFont val="Arial"/>
        <family val="2"/>
      </rPr>
      <t>20 ml MeOH</t>
    </r>
    <r>
      <rPr>
        <sz val="9"/>
        <rFont val="メイリオ"/>
        <family val="3"/>
        <charset val="128"/>
      </rPr>
      <t>、③</t>
    </r>
    <r>
      <rPr>
        <sz val="9"/>
        <rFont val="Arial"/>
        <family val="2"/>
      </rPr>
      <t xml:space="preserve">300 mL </t>
    </r>
    <r>
      <rPr>
        <sz val="9"/>
        <rFont val="メイリオ"/>
        <family val="3"/>
        <charset val="128"/>
      </rPr>
      <t>冷</t>
    </r>
    <r>
      <rPr>
        <sz val="9"/>
        <rFont val="Arial"/>
        <family val="2"/>
      </rPr>
      <t>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O</t>
    </r>
    <r>
      <rPr>
        <sz val="9"/>
        <rFont val="メイリオ"/>
        <family val="3"/>
        <charset val="128"/>
      </rPr>
      <t>、④ろ過、④</t>
    </r>
    <r>
      <rPr>
        <sz val="9"/>
        <rFont val="Arial"/>
        <family val="2"/>
      </rPr>
      <t>Dry 2 h</t>
    </r>
    <rPh sb="1" eb="3">
      <t>ノウシュク</t>
    </rPh>
    <rPh sb="24" eb="25">
      <t>レイ</t>
    </rPh>
    <rPh sb="31" eb="32">
      <t>カ</t>
    </rPh>
    <phoneticPr fontId="2"/>
  </si>
  <si>
    <r>
      <rPr>
        <sz val="9"/>
        <rFont val="メイリオ"/>
        <family val="3"/>
        <charset val="128"/>
      </rPr>
      <t>保護ペプチド</t>
    </r>
    <rPh sb="0" eb="2">
      <t>ホゴ</t>
    </rPh>
    <phoneticPr fontId="2"/>
  </si>
  <si>
    <t>C113 H168 N18 O26</t>
    <phoneticPr fontId="2"/>
  </si>
  <si>
    <r>
      <t>HOOC-(CH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-CO-FK(Boc)K(Boc)Q(Trt)GS(OtBu)FAK(Boc)K(Boc)K(Boc)-NH</t>
    </r>
    <r>
      <rPr>
        <vertAlign val="subscript"/>
        <sz val="9"/>
        <rFont val="Arial"/>
        <family val="2"/>
      </rPr>
      <t>2</t>
    </r>
    <phoneticPr fontId="2"/>
  </si>
  <si>
    <r>
      <rPr>
        <sz val="9"/>
        <rFont val="メイリオ"/>
        <family val="3"/>
        <charset val="128"/>
      </rPr>
      <t>無保護</t>
    </r>
    <rPh sb="0" eb="1">
      <t>ム</t>
    </rPh>
    <rPh sb="1" eb="3">
      <t>ホゴ</t>
    </rPh>
    <phoneticPr fontId="2"/>
  </si>
  <si>
    <t>C65 H106 N18 O16</t>
    <phoneticPr fontId="2"/>
  </si>
  <si>
    <r>
      <t>HOOC-(CH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)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>-CO-FKKQGSFAKKK-NH</t>
    </r>
    <r>
      <rPr>
        <vertAlign val="subscript"/>
        <sz val="9"/>
        <rFont val="Arial"/>
        <family val="2"/>
      </rPr>
      <t>2</t>
    </r>
    <phoneticPr fontId="2"/>
  </si>
  <si>
    <r>
      <rPr>
        <sz val="9"/>
        <rFont val="メイリオ"/>
        <family val="3"/>
        <charset val="128"/>
      </rPr>
      <t>溶液量　</t>
    </r>
    <r>
      <rPr>
        <sz val="9"/>
        <rFont val="Arial"/>
        <family val="2"/>
      </rPr>
      <t>35 ml (100</t>
    </r>
    <r>
      <rPr>
        <sz val="9"/>
        <rFont val="メイリオ"/>
        <family val="3"/>
        <charset val="128"/>
      </rPr>
      <t>倍希釈）（</t>
    </r>
    <r>
      <rPr>
        <sz val="9"/>
        <rFont val="Arial"/>
        <family val="2"/>
      </rPr>
      <t>0.3 mmol</t>
    </r>
    <r>
      <rPr>
        <sz val="9"/>
        <rFont val="メイリオ"/>
        <family val="3"/>
        <charset val="128"/>
      </rPr>
      <t>のとき、</t>
    </r>
    <r>
      <rPr>
        <sz val="9"/>
        <rFont val="Arial"/>
        <family val="2"/>
      </rPr>
      <t>A</t>
    </r>
    <r>
      <rPr>
        <vertAlign val="subscript"/>
        <sz val="9"/>
        <rFont val="Arial"/>
        <family val="2"/>
      </rPr>
      <t>301</t>
    </r>
    <r>
      <rPr>
        <sz val="9"/>
        <rFont val="Arial"/>
        <family val="2"/>
      </rPr>
      <t xml:space="preserve"> = 0.67</t>
    </r>
    <r>
      <rPr>
        <sz val="9"/>
        <rFont val="メイリオ"/>
        <family val="3"/>
        <charset val="128"/>
      </rPr>
      <t>）</t>
    </r>
    <rPh sb="0" eb="2">
      <t>ヨウエキ</t>
    </rPh>
    <rPh sb="2" eb="3">
      <t>リョウ</t>
    </rPh>
    <rPh sb="14" eb="15">
      <t>バイ</t>
    </rPh>
    <rPh sb="15" eb="17">
      <t>キシャク</t>
    </rPh>
    <phoneticPr fontId="2"/>
  </si>
  <si>
    <r>
      <rPr>
        <sz val="9"/>
        <rFont val="メイリオ"/>
        <family val="3"/>
        <charset val="128"/>
      </rPr>
      <t>（</t>
    </r>
    <r>
      <rPr>
        <sz val="9"/>
        <rFont val="Arial"/>
        <family val="2"/>
      </rPr>
      <t>ε</t>
    </r>
    <r>
      <rPr>
        <vertAlign val="subscript"/>
        <sz val="9"/>
        <rFont val="Arial"/>
        <family val="2"/>
      </rPr>
      <t>301</t>
    </r>
    <r>
      <rPr>
        <sz val="9"/>
        <rFont val="Arial"/>
        <family val="2"/>
      </rPr>
      <t xml:space="preserve"> = 7800</t>
    </r>
    <r>
      <rPr>
        <sz val="9"/>
        <rFont val="メイリオ"/>
        <family val="3"/>
        <charset val="128"/>
      </rPr>
      <t>）</t>
    </r>
    <phoneticPr fontId="2"/>
  </si>
  <si>
    <t>Volume (mL)</t>
    <phoneticPr fontId="28"/>
  </si>
  <si>
    <r>
      <rPr>
        <sz val="11"/>
        <color theme="1"/>
        <rFont val="ＭＳ Ｐゴシック"/>
        <family val="3"/>
        <charset val="128"/>
      </rPr>
      <t>希釈率</t>
    </r>
    <r>
      <rPr>
        <sz val="11"/>
        <color theme="1"/>
        <rFont val="Arial"/>
        <family val="2"/>
      </rPr>
      <t>(</t>
    </r>
    <r>
      <rPr>
        <sz val="11"/>
        <color theme="1"/>
        <rFont val="ＭＳ Ｐゴシック"/>
        <family val="3"/>
        <charset val="128"/>
      </rPr>
      <t>倍）</t>
    </r>
    <rPh sb="0" eb="2">
      <t>キシャク</t>
    </rPh>
    <rPh sb="2" eb="3">
      <t>リツ</t>
    </rPh>
    <rPh sb="4" eb="5">
      <t>バイ</t>
    </rPh>
    <phoneticPr fontId="28"/>
  </si>
  <si>
    <t>No.</t>
    <phoneticPr fontId="28"/>
  </si>
  <si>
    <t>Abs @ 301 nm</t>
    <phoneticPr fontId="28"/>
  </si>
  <si>
    <t>[Fmoc conc.] (mM)</t>
  </si>
  <si>
    <t>Fmoc amount (mmol)</t>
  </si>
  <si>
    <t>Reaction ratio (%)</t>
    <phoneticPr fontId="28"/>
  </si>
  <si>
    <t>01 protected-Alphatomega (S)</t>
    <phoneticPr fontId="2"/>
  </si>
  <si>
    <t>01 protected-Alphatomega (S)</t>
    <phoneticPr fontId="28"/>
  </si>
  <si>
    <r>
      <t>N</t>
    </r>
    <r>
      <rPr>
        <sz val="12"/>
        <color indexed="10"/>
        <rFont val="ＭＳ Ｐゴシック"/>
        <family val="3"/>
        <charset val="128"/>
      </rPr>
      <t>末端</t>
    </r>
    <rPh sb="1" eb="3">
      <t>マッタン</t>
    </rPh>
    <phoneticPr fontId="2"/>
  </si>
  <si>
    <t>ペプチド配列</t>
    <rPh sb="4" eb="6">
      <t>ハイレツ</t>
    </rPh>
    <phoneticPr fontId="2"/>
  </si>
  <si>
    <t>ペプチド分子量</t>
    <rPh sb="4" eb="7">
      <t>ブンシリョウ</t>
    </rPh>
    <phoneticPr fontId="2"/>
  </si>
  <si>
    <t>=</t>
    <phoneticPr fontId="2"/>
  </si>
  <si>
    <r>
      <t>N</t>
    </r>
    <r>
      <rPr>
        <sz val="12"/>
        <color indexed="8"/>
        <rFont val="ＭＳ Ｐゴシック"/>
        <family val="3"/>
        <charset val="128"/>
      </rPr>
      <t>末端　</t>
    </r>
    <r>
      <rPr>
        <sz val="12"/>
        <color indexed="8"/>
        <rFont val="Arial"/>
        <family val="2"/>
      </rPr>
      <t>H, Ac, MA</t>
    </r>
    <rPh sb="1" eb="3">
      <t>マッタン</t>
    </rPh>
    <phoneticPr fontId="2"/>
  </si>
  <si>
    <t>(m+2H)/2z</t>
    <phoneticPr fontId="2"/>
  </si>
  <si>
    <t>(m+H+Na)/2z</t>
    <phoneticPr fontId="2"/>
  </si>
  <si>
    <t>(m+H+K)/2z</t>
    <phoneticPr fontId="2"/>
  </si>
  <si>
    <t>リン酸化体分子量(phos)</t>
    <rPh sb="2" eb="4">
      <t>サンカ</t>
    </rPh>
    <rPh sb="4" eb="5">
      <t>タイ</t>
    </rPh>
    <rPh sb="5" eb="8">
      <t>ブンシリョウ</t>
    </rPh>
    <phoneticPr fontId="2"/>
  </si>
  <si>
    <r>
      <t>C</t>
    </r>
    <r>
      <rPr>
        <sz val="12"/>
        <color indexed="8"/>
        <rFont val="ＭＳ Ｐゴシック"/>
        <family val="3"/>
        <charset val="128"/>
      </rPr>
      <t>末端　</t>
    </r>
    <r>
      <rPr>
        <sz val="12"/>
        <color indexed="8"/>
        <rFont val="Arial"/>
        <family val="2"/>
      </rPr>
      <t>OH, NH2</t>
    </r>
    <rPh sb="1" eb="3">
      <t>マッタン</t>
    </rPh>
    <phoneticPr fontId="2"/>
  </si>
  <si>
    <t>NH2</t>
    <phoneticPr fontId="2"/>
  </si>
  <si>
    <t>(phos+2H)/2z</t>
    <phoneticPr fontId="2"/>
  </si>
  <si>
    <t>(phos+H+Na)/2z</t>
    <phoneticPr fontId="2"/>
  </si>
  <si>
    <t>(phos+H+K)/2z</t>
    <phoneticPr fontId="2"/>
  </si>
  <si>
    <t>per residue</t>
    <phoneticPr fontId="2"/>
  </si>
  <si>
    <t>total</t>
    <phoneticPr fontId="2"/>
  </si>
  <si>
    <t>個数</t>
    <phoneticPr fontId="2"/>
  </si>
  <si>
    <t>天然アミノ酸</t>
    <rPh sb="0" eb="2">
      <t>テンネン</t>
    </rPh>
    <rPh sb="5" eb="6">
      <t>サン</t>
    </rPh>
    <phoneticPr fontId="2"/>
  </si>
  <si>
    <t>Ala (A)</t>
    <phoneticPr fontId="2"/>
  </si>
  <si>
    <t>A</t>
    <phoneticPr fontId="2"/>
  </si>
  <si>
    <t>Arg (R)</t>
    <phoneticPr fontId="2"/>
  </si>
  <si>
    <t>R</t>
    <phoneticPr fontId="2"/>
  </si>
  <si>
    <t>Asn (N)</t>
    <phoneticPr fontId="2"/>
  </si>
  <si>
    <t>N</t>
    <phoneticPr fontId="2"/>
  </si>
  <si>
    <t>Asp (D)</t>
    <phoneticPr fontId="2"/>
  </si>
  <si>
    <t>D</t>
    <phoneticPr fontId="2"/>
  </si>
  <si>
    <t>Cys (C)</t>
    <phoneticPr fontId="2"/>
  </si>
  <si>
    <t>C</t>
    <phoneticPr fontId="2"/>
  </si>
  <si>
    <t>Glu (E)</t>
    <phoneticPr fontId="2"/>
  </si>
  <si>
    <t>E</t>
    <phoneticPr fontId="2"/>
  </si>
  <si>
    <t>Gln (Q)</t>
    <phoneticPr fontId="2"/>
  </si>
  <si>
    <t>Q</t>
    <phoneticPr fontId="2"/>
  </si>
  <si>
    <t>Gly (G)</t>
    <phoneticPr fontId="2"/>
  </si>
  <si>
    <t>G</t>
    <phoneticPr fontId="2"/>
  </si>
  <si>
    <t>His (H)</t>
    <phoneticPr fontId="2"/>
  </si>
  <si>
    <t>H</t>
    <phoneticPr fontId="2"/>
  </si>
  <si>
    <t>Ile (I)</t>
    <phoneticPr fontId="2"/>
  </si>
  <si>
    <t>I</t>
    <phoneticPr fontId="2"/>
  </si>
  <si>
    <t>Leu (L)</t>
    <phoneticPr fontId="2"/>
  </si>
  <si>
    <t>L</t>
    <phoneticPr fontId="2"/>
  </si>
  <si>
    <t>Lys (K)</t>
    <phoneticPr fontId="2"/>
  </si>
  <si>
    <t>K</t>
    <phoneticPr fontId="2"/>
  </si>
  <si>
    <t>Met (M)</t>
    <phoneticPr fontId="2"/>
  </si>
  <si>
    <t>M</t>
    <phoneticPr fontId="2"/>
  </si>
  <si>
    <t>Phe (F)</t>
    <phoneticPr fontId="2"/>
  </si>
  <si>
    <t>F</t>
    <phoneticPr fontId="2"/>
  </si>
  <si>
    <t>Pro (P)</t>
    <phoneticPr fontId="2"/>
  </si>
  <si>
    <t>P</t>
    <phoneticPr fontId="2"/>
  </si>
  <si>
    <t>Ser (S)</t>
    <phoneticPr fontId="2"/>
  </si>
  <si>
    <t>S</t>
    <phoneticPr fontId="2"/>
  </si>
  <si>
    <t>Thr (T)</t>
    <phoneticPr fontId="2"/>
  </si>
  <si>
    <t>T</t>
    <phoneticPr fontId="2"/>
  </si>
  <si>
    <t>Trp (W)</t>
    <phoneticPr fontId="2"/>
  </si>
  <si>
    <t>W</t>
    <phoneticPr fontId="2"/>
  </si>
  <si>
    <t>Tyr (Y)</t>
    <phoneticPr fontId="2"/>
  </si>
  <si>
    <t>Y</t>
    <phoneticPr fontId="2"/>
  </si>
  <si>
    <t>Val (V)</t>
    <phoneticPr fontId="2"/>
  </si>
  <si>
    <t>V</t>
    <phoneticPr fontId="2"/>
  </si>
  <si>
    <t>修飾</t>
    <rPh sb="0" eb="2">
      <t>シュウショク</t>
    </rPh>
    <phoneticPr fontId="2"/>
  </si>
  <si>
    <r>
      <t>miniPEG</t>
    </r>
    <r>
      <rPr>
        <sz val="12"/>
        <color indexed="8"/>
        <rFont val="ＭＳ Ｐゴシック"/>
        <family val="3"/>
        <charset val="128"/>
      </rPr>
      <t>化</t>
    </r>
    <rPh sb="7" eb="8">
      <t>カ</t>
    </rPh>
    <phoneticPr fontId="2"/>
  </si>
  <si>
    <t>Lnk</t>
    <phoneticPr fontId="2"/>
  </si>
  <si>
    <t>ビオチン化</t>
    <rPh sb="4" eb="5">
      <t>カ</t>
    </rPh>
    <phoneticPr fontId="2"/>
  </si>
  <si>
    <t>biotin</t>
    <phoneticPr fontId="2"/>
  </si>
  <si>
    <r>
      <t>NBD</t>
    </r>
    <r>
      <rPr>
        <sz val="12"/>
        <color indexed="8"/>
        <rFont val="ＭＳ Ｐゴシック"/>
        <family val="3"/>
        <charset val="128"/>
      </rPr>
      <t>化</t>
    </r>
    <rPh sb="3" eb="4">
      <t>カ</t>
    </rPh>
    <phoneticPr fontId="2"/>
  </si>
  <si>
    <t>NBD</t>
    <phoneticPr fontId="2"/>
  </si>
  <si>
    <t>フルオレセイン化</t>
    <rPh sb="7" eb="8">
      <t>カ</t>
    </rPh>
    <phoneticPr fontId="2"/>
  </si>
  <si>
    <t>Fluorescein</t>
    <phoneticPr fontId="2"/>
  </si>
  <si>
    <t>ローダミンB化</t>
    <rPh sb="6" eb="7">
      <t>カ</t>
    </rPh>
    <phoneticPr fontId="2"/>
  </si>
  <si>
    <t>Rhodamine</t>
    <phoneticPr fontId="2"/>
  </si>
  <si>
    <t>FITC化</t>
    <rPh sb="4" eb="5">
      <t>カ</t>
    </rPh>
    <phoneticPr fontId="2"/>
  </si>
  <si>
    <t>FITC</t>
    <phoneticPr fontId="2"/>
  </si>
  <si>
    <t>Cy3化</t>
    <rPh sb="3" eb="4">
      <t>カ</t>
    </rPh>
    <phoneticPr fontId="2"/>
  </si>
  <si>
    <t>Cy3</t>
    <phoneticPr fontId="2"/>
  </si>
  <si>
    <t>Cy5化</t>
    <rPh sb="3" eb="4">
      <t>カ</t>
    </rPh>
    <phoneticPr fontId="2"/>
  </si>
  <si>
    <t>Cy5</t>
    <phoneticPr fontId="2"/>
  </si>
  <si>
    <t>Fmoc化</t>
    <rPh sb="4" eb="5">
      <t>カ</t>
    </rPh>
    <phoneticPr fontId="2"/>
  </si>
  <si>
    <t>Fmoc</t>
    <phoneticPr fontId="2"/>
  </si>
  <si>
    <t>Dansyl化</t>
    <rPh sb="6" eb="7">
      <t>カ</t>
    </rPh>
    <phoneticPr fontId="2"/>
  </si>
  <si>
    <t>Dansyl</t>
    <phoneticPr fontId="2"/>
  </si>
  <si>
    <t>FAM化</t>
    <rPh sb="3" eb="4">
      <t>カ</t>
    </rPh>
    <phoneticPr fontId="2"/>
  </si>
  <si>
    <t>FAM</t>
    <phoneticPr fontId="2"/>
  </si>
  <si>
    <t>末端</t>
    <rPh sb="0" eb="2">
      <t>マッタン</t>
    </rPh>
    <phoneticPr fontId="2"/>
  </si>
  <si>
    <t>アミノ末端</t>
    <rPh sb="3" eb="5">
      <t>マッタン</t>
    </rPh>
    <phoneticPr fontId="2"/>
  </si>
  <si>
    <t>カルボキシル末端</t>
    <rPh sb="6" eb="8">
      <t>マッタン</t>
    </rPh>
    <phoneticPr fontId="2"/>
  </si>
  <si>
    <t>OH</t>
    <phoneticPr fontId="2"/>
  </si>
  <si>
    <r>
      <t>N</t>
    </r>
    <r>
      <rPr>
        <sz val="12"/>
        <color indexed="8"/>
        <rFont val="中ゴシックＢＢＢ"/>
        <family val="3"/>
        <charset val="128"/>
      </rPr>
      <t>末端アセチル化</t>
    </r>
    <rPh sb="1" eb="3">
      <t>マッタン</t>
    </rPh>
    <rPh sb="7" eb="8">
      <t>カ</t>
    </rPh>
    <phoneticPr fontId="2"/>
  </si>
  <si>
    <t>Ac</t>
    <phoneticPr fontId="2"/>
  </si>
  <si>
    <t>アミド末端</t>
    <rPh sb="3" eb="5">
      <t>マッタン</t>
    </rPh>
    <phoneticPr fontId="2"/>
  </si>
  <si>
    <t>NH2</t>
    <phoneticPr fontId="2"/>
  </si>
  <si>
    <t>メタクリル化</t>
    <rPh sb="5" eb="6">
      <t>カ</t>
    </rPh>
    <phoneticPr fontId="2"/>
  </si>
  <si>
    <t>MA</t>
    <phoneticPr fontId="2"/>
  </si>
  <si>
    <t>計</t>
    <rPh sb="0" eb="1">
      <t>ケイ</t>
    </rPh>
    <phoneticPr fontId="2"/>
  </si>
  <si>
    <r>
      <t>Boc</t>
    </r>
    <r>
      <rPr>
        <sz val="12"/>
        <color indexed="8"/>
        <rFont val="ＭＳ Ｐゴシック"/>
        <family val="3"/>
        <charset val="128"/>
      </rPr>
      <t>化</t>
    </r>
    <rPh sb="3" eb="4">
      <t>カ</t>
    </rPh>
    <phoneticPr fontId="2"/>
  </si>
  <si>
    <t>Boc</t>
    <phoneticPr fontId="2"/>
  </si>
  <si>
    <t>保護</t>
    <rPh sb="0" eb="2">
      <t>ホゴ</t>
    </rPh>
    <phoneticPr fontId="2"/>
  </si>
  <si>
    <r>
      <t>Fmoc</t>
    </r>
    <r>
      <rPr>
        <sz val="12"/>
        <color indexed="8"/>
        <rFont val="ＭＳ Ｐゴシック"/>
        <family val="3"/>
        <charset val="128"/>
      </rPr>
      <t>化</t>
    </r>
    <rPh sb="4" eb="5">
      <t>カ</t>
    </rPh>
    <phoneticPr fontId="2"/>
  </si>
  <si>
    <t>Fmoc</t>
    <phoneticPr fontId="2"/>
  </si>
  <si>
    <r>
      <t>Mtt</t>
    </r>
    <r>
      <rPr>
        <sz val="12"/>
        <color indexed="8"/>
        <rFont val="ＭＳ Ｐゴシック"/>
        <family val="3"/>
        <charset val="128"/>
      </rPr>
      <t>化</t>
    </r>
    <rPh sb="3" eb="4">
      <t>カ</t>
    </rPh>
    <phoneticPr fontId="2"/>
  </si>
  <si>
    <t>Mtt</t>
    <phoneticPr fontId="2"/>
  </si>
  <si>
    <r>
      <t>Pmc</t>
    </r>
    <r>
      <rPr>
        <sz val="12"/>
        <color indexed="8"/>
        <rFont val="ＭＳ Ｐゴシック"/>
        <family val="3"/>
        <charset val="128"/>
      </rPr>
      <t>化</t>
    </r>
    <rPh sb="3" eb="4">
      <t>カ</t>
    </rPh>
    <phoneticPr fontId="2"/>
  </si>
  <si>
    <t>Pmc</t>
    <phoneticPr fontId="2"/>
  </si>
  <si>
    <r>
      <t>tBu</t>
    </r>
    <r>
      <rPr>
        <sz val="12"/>
        <color indexed="8"/>
        <rFont val="ＭＳ Ｐゴシック"/>
        <family val="3"/>
        <charset val="128"/>
      </rPr>
      <t>化</t>
    </r>
    <rPh sb="3" eb="4">
      <t>カ</t>
    </rPh>
    <phoneticPr fontId="2"/>
  </si>
  <si>
    <t>tBu</t>
    <phoneticPr fontId="2"/>
  </si>
  <si>
    <t>MW</t>
    <phoneticPr fontId="2"/>
  </si>
  <si>
    <t>Gly (G)</t>
    <phoneticPr fontId="2"/>
  </si>
  <si>
    <t>G</t>
    <phoneticPr fontId="2"/>
  </si>
  <si>
    <t>Ala (A)</t>
    <phoneticPr fontId="2"/>
  </si>
  <si>
    <t>A</t>
    <phoneticPr fontId="2"/>
  </si>
  <si>
    <t>Ser (S)</t>
    <phoneticPr fontId="2"/>
  </si>
  <si>
    <t>S</t>
    <phoneticPr fontId="2"/>
  </si>
  <si>
    <t>Pro (P)</t>
    <phoneticPr fontId="2"/>
  </si>
  <si>
    <t>P</t>
    <phoneticPr fontId="2"/>
  </si>
  <si>
    <t>Val (V)</t>
    <phoneticPr fontId="2"/>
  </si>
  <si>
    <t>V</t>
    <phoneticPr fontId="2"/>
  </si>
  <si>
    <t>Thr (T)</t>
    <phoneticPr fontId="2"/>
  </si>
  <si>
    <t>T</t>
    <phoneticPr fontId="2"/>
  </si>
  <si>
    <t>Cys (C)</t>
    <phoneticPr fontId="2"/>
  </si>
  <si>
    <t>C</t>
    <phoneticPr fontId="2"/>
  </si>
  <si>
    <t>Ile (I)</t>
    <phoneticPr fontId="2"/>
  </si>
  <si>
    <t>I</t>
    <phoneticPr fontId="2"/>
  </si>
  <si>
    <t>Leu (L)</t>
    <phoneticPr fontId="2"/>
  </si>
  <si>
    <t>L</t>
    <phoneticPr fontId="2"/>
  </si>
  <si>
    <t>Asn (N)</t>
    <phoneticPr fontId="2"/>
  </si>
  <si>
    <t>N</t>
    <phoneticPr fontId="2"/>
  </si>
  <si>
    <t>Asp (D)</t>
    <phoneticPr fontId="2"/>
  </si>
  <si>
    <t>D</t>
    <phoneticPr fontId="2"/>
  </si>
  <si>
    <t>Gln (Q)</t>
    <phoneticPr fontId="2"/>
  </si>
  <si>
    <t>Q</t>
    <phoneticPr fontId="2"/>
  </si>
  <si>
    <t>Lys (K)</t>
    <phoneticPr fontId="2"/>
  </si>
  <si>
    <t>K</t>
    <phoneticPr fontId="2"/>
  </si>
  <si>
    <t>Glu (E)</t>
    <phoneticPr fontId="2"/>
  </si>
  <si>
    <t>E</t>
    <phoneticPr fontId="2"/>
  </si>
  <si>
    <t>Met (M)</t>
    <phoneticPr fontId="2"/>
  </si>
  <si>
    <t>M</t>
    <phoneticPr fontId="2"/>
  </si>
  <si>
    <t>His (H)</t>
    <phoneticPr fontId="2"/>
  </si>
  <si>
    <t>H</t>
    <phoneticPr fontId="2"/>
  </si>
  <si>
    <t>Phe (F)</t>
    <phoneticPr fontId="2"/>
  </si>
  <si>
    <t>F</t>
    <phoneticPr fontId="2"/>
  </si>
  <si>
    <t>Arg (R)</t>
    <phoneticPr fontId="2"/>
  </si>
  <si>
    <t>R</t>
    <phoneticPr fontId="2"/>
  </si>
  <si>
    <t>Tyr (Y)</t>
    <phoneticPr fontId="2"/>
  </si>
  <si>
    <t>Y</t>
    <phoneticPr fontId="2"/>
  </si>
  <si>
    <t>Trp (W)</t>
    <phoneticPr fontId="2"/>
  </si>
  <si>
    <t>W</t>
    <phoneticPr fontId="2"/>
  </si>
  <si>
    <t>G</t>
    <phoneticPr fontId="2"/>
  </si>
  <si>
    <t>F</t>
    <phoneticPr fontId="2"/>
  </si>
  <si>
    <t>K</t>
    <phoneticPr fontId="2"/>
  </si>
  <si>
    <t>Q</t>
    <phoneticPr fontId="2"/>
  </si>
  <si>
    <t>S</t>
    <phoneticPr fontId="2"/>
  </si>
  <si>
    <t>A</t>
    <phoneticPr fontId="2"/>
  </si>
  <si>
    <t>HOOC-(CH2)2CO-</t>
  </si>
  <si>
    <t>コハク酸修飾</t>
    <rPh sb="3" eb="4">
      <t>サン</t>
    </rPh>
    <rPh sb="4" eb="6">
      <t>シュウショク</t>
    </rPh>
    <phoneticPr fontId="2"/>
  </si>
  <si>
    <t>suc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</si>
</sst>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"/>
    <numFmt numFmtId="177" formatCode="0.000"/>
    <numFmt numFmtId="178" formatCode="0.000_);[Red]\(0.000\)"/>
    <numFmt numFmtId="179" formatCode="0.00_);[Red]\(0.00\)"/>
  </numFmts>
  <fonts count="38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2"/>
      <name val="メイリオ"/>
      <family val="3"/>
      <charset val="128"/>
    </font>
    <font>
      <sz val="12"/>
      <color indexed="8"/>
      <name val="メイリオ"/>
      <family val="3"/>
      <charset val="128"/>
    </font>
    <font>
      <sz val="12"/>
      <name val="Arial"/>
      <family val="2"/>
    </font>
    <font>
      <sz val="12"/>
      <color indexed="10"/>
      <name val="Arial"/>
      <family val="2"/>
    </font>
    <font>
      <sz val="12"/>
      <color indexed="39"/>
      <name val="Arial"/>
      <family val="2"/>
    </font>
    <font>
      <sz val="12"/>
      <color indexed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sz val="9"/>
      <name val="メイリオ"/>
      <family val="3"/>
      <charset val="128"/>
    </font>
    <font>
      <sz val="6"/>
      <name val="ＭＳ Ｐゴシック"/>
      <family val="3"/>
      <charset val="128"/>
    </font>
    <font>
      <sz val="8"/>
      <name val="メイリオ"/>
      <family val="3"/>
      <charset val="128"/>
    </font>
    <font>
      <sz val="11"/>
      <color theme="1"/>
      <name val="Arial"/>
      <family val="2"/>
    </font>
    <font>
      <sz val="11"/>
      <color theme="1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FF0000"/>
      <name val="Arial"/>
      <family val="2"/>
    </font>
    <font>
      <vertAlign val="superscript"/>
      <sz val="12"/>
      <name val="Arial"/>
      <family val="2"/>
    </font>
    <font>
      <sz val="12"/>
      <name val="ＭＳ Ｐゴシック"/>
      <family val="3"/>
      <charset val="128"/>
    </font>
    <font>
      <vertAlign val="subscript"/>
      <sz val="12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  <font>
      <sz val="6"/>
      <name val="Arial"/>
      <family val="2"/>
    </font>
    <font>
      <vertAlign val="subscript"/>
      <sz val="9"/>
      <name val="Arial"/>
      <family val="2"/>
    </font>
    <font>
      <sz val="7"/>
      <name val="Arial"/>
      <family val="2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2"/>
      <color indexed="10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20"/>
      <color indexed="8"/>
      <name val="Arial"/>
      <family val="2"/>
    </font>
    <font>
      <sz val="12"/>
      <color indexed="56"/>
      <name val="Arial"/>
      <family val="2"/>
    </font>
    <font>
      <sz val="12"/>
      <color indexed="8"/>
      <name val="ＭＳ Ｐゴシック"/>
      <family val="3"/>
      <charset val="128"/>
    </font>
    <font>
      <sz val="20"/>
      <color indexed="56"/>
      <name val="ＭＳ Ｐゴシック"/>
      <family val="3"/>
      <charset val="128"/>
    </font>
    <font>
      <sz val="12"/>
      <color indexed="8"/>
      <name val="中ゴシックＢＢＢ"/>
      <family val="3"/>
      <charset val="128"/>
    </font>
    <font>
      <sz val="12"/>
      <color indexed="8"/>
      <name val="Osaka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>
      <alignment vertical="center"/>
    </xf>
  </cellStyleXfs>
  <cellXfs count="181">
    <xf numFmtId="0" fontId="0" fillId="0" borderId="0" xfId="0"/>
    <xf numFmtId="0" fontId="5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/>
    <xf numFmtId="0" fontId="5" fillId="0" borderId="0" xfId="0" applyFont="1" applyFill="1" applyBorder="1"/>
    <xf numFmtId="0" fontId="7" fillId="0" borderId="0" xfId="0" applyFont="1" applyFill="1" applyBorder="1" applyAlignment="1">
      <alignment horizontal="center"/>
    </xf>
    <xf numFmtId="0" fontId="8" fillId="0" borderId="0" xfId="0" applyFont="1" applyFill="1" applyBorder="1"/>
    <xf numFmtId="0" fontId="9" fillId="2" borderId="3" xfId="0" applyFont="1" applyFill="1" applyBorder="1"/>
    <xf numFmtId="2" fontId="6" fillId="2" borderId="4" xfId="0" applyNumberFormat="1" applyFont="1" applyFill="1" applyBorder="1"/>
    <xf numFmtId="0" fontId="9" fillId="2" borderId="5" xfId="0" applyFont="1" applyFill="1" applyBorder="1"/>
    <xf numFmtId="2" fontId="6" fillId="2" borderId="6" xfId="0" applyNumberFormat="1" applyFont="1" applyFill="1" applyBorder="1"/>
    <xf numFmtId="0" fontId="7" fillId="0" borderId="0" xfId="0" applyFont="1" applyFill="1" applyBorder="1"/>
    <xf numFmtId="0" fontId="5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0" borderId="0" xfId="0" applyFont="1" applyAlignment="1">
      <alignment horizontal="center"/>
    </xf>
    <xf numFmtId="0" fontId="5" fillId="0" borderId="0" xfId="0" applyFont="1" applyBorder="1"/>
    <xf numFmtId="0" fontId="5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0" fontId="5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5" fillId="3" borderId="10" xfId="0" applyFont="1" applyFill="1" applyBorder="1"/>
    <xf numFmtId="0" fontId="9" fillId="3" borderId="0" xfId="0" applyFont="1" applyFill="1" applyBorder="1" applyAlignment="1">
      <alignment horizontal="center"/>
    </xf>
    <xf numFmtId="0" fontId="5" fillId="3" borderId="0" xfId="0" applyFont="1" applyFill="1" applyBorder="1"/>
    <xf numFmtId="0" fontId="5" fillId="0" borderId="11" xfId="0" applyFont="1" applyBorder="1"/>
    <xf numFmtId="0" fontId="9" fillId="3" borderId="11" xfId="0" applyFont="1" applyFill="1" applyBorder="1" applyAlignment="1">
      <alignment horizontal="center"/>
    </xf>
    <xf numFmtId="0" fontId="5" fillId="3" borderId="11" xfId="0" applyFont="1" applyFill="1" applyBorder="1"/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vertical="center" textRotation="255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/>
    <xf numFmtId="0" fontId="5" fillId="0" borderId="12" xfId="0" applyFont="1" applyBorder="1"/>
    <xf numFmtId="0" fontId="9" fillId="0" borderId="12" xfId="0" applyFont="1" applyBorder="1" applyAlignment="1">
      <alignment horizontal="center"/>
    </xf>
    <xf numFmtId="0" fontId="5" fillId="0" borderId="0" xfId="0" applyFont="1" applyAlignment="1">
      <alignment vertical="center" textRotation="255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5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11" fillId="3" borderId="30" xfId="0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176" fontId="12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6" fontId="16" fillId="0" borderId="0" xfId="0" applyNumberFormat="1" applyFont="1" applyAlignment="1">
      <alignment horizontal="center" vertical="center"/>
    </xf>
    <xf numFmtId="176" fontId="16" fillId="0" borderId="0" xfId="0" applyNumberFormat="1" applyFont="1" applyBorder="1" applyAlignment="1">
      <alignment horizontal="center" vertical="center"/>
    </xf>
    <xf numFmtId="176" fontId="16" fillId="0" borderId="10" xfId="0" applyNumberFormat="1" applyFont="1" applyBorder="1" applyAlignment="1">
      <alignment horizontal="center" vertical="center"/>
    </xf>
    <xf numFmtId="176" fontId="16" fillId="0" borderId="11" xfId="0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/>
    </xf>
    <xf numFmtId="0" fontId="5" fillId="0" borderId="10" xfId="0" applyFont="1" applyFill="1" applyBorder="1"/>
    <xf numFmtId="0" fontId="5" fillId="0" borderId="11" xfId="0" applyFont="1" applyFill="1" applyBorder="1"/>
    <xf numFmtId="49" fontId="5" fillId="0" borderId="10" xfId="0" applyNumberFormat="1" applyFont="1" applyFill="1" applyBorder="1"/>
    <xf numFmtId="0" fontId="5" fillId="0" borderId="0" xfId="0" applyNumberFormat="1" applyFont="1" applyFill="1" applyBorder="1"/>
    <xf numFmtId="0" fontId="5" fillId="0" borderId="11" xfId="0" applyNumberFormat="1" applyFont="1" applyFill="1" applyBorder="1"/>
    <xf numFmtId="0" fontId="5" fillId="0" borderId="12" xfId="0" applyFont="1" applyFill="1" applyBorder="1"/>
    <xf numFmtId="0" fontId="5" fillId="0" borderId="10" xfId="0" applyFont="1" applyBorder="1" applyAlignment="1">
      <alignment horizontal="center"/>
    </xf>
    <xf numFmtId="0" fontId="23" fillId="0" borderId="0" xfId="0" applyFont="1"/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vertical="center"/>
    </xf>
    <xf numFmtId="0" fontId="11" fillId="0" borderId="19" xfId="0" applyFont="1" applyFill="1" applyBorder="1" applyAlignment="1">
      <alignment vertical="center"/>
    </xf>
    <xf numFmtId="0" fontId="11" fillId="0" borderId="20" xfId="0" applyFont="1" applyFill="1" applyBorder="1" applyAlignment="1">
      <alignment horizontal="center" vertical="center"/>
    </xf>
    <xf numFmtId="176" fontId="12" fillId="0" borderId="0" xfId="0" applyNumberFormat="1" applyFont="1" applyAlignment="1">
      <alignment vertical="center"/>
    </xf>
    <xf numFmtId="176" fontId="24" fillId="0" borderId="0" xfId="0" applyNumberFormat="1" applyFont="1" applyAlignment="1">
      <alignment horizontal="center" vertical="center"/>
    </xf>
    <xf numFmtId="0" fontId="12" fillId="4" borderId="26" xfId="0" applyFont="1" applyFill="1" applyBorder="1" applyAlignment="1">
      <alignment horizontal="center" vertical="center"/>
    </xf>
    <xf numFmtId="0" fontId="16" fillId="0" borderId="10" xfId="0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Alignment="1">
      <alignment vertical="center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vertical="center"/>
    </xf>
    <xf numFmtId="49" fontId="11" fillId="0" borderId="18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11" fillId="0" borderId="22" xfId="0" applyFont="1" applyFill="1" applyBorder="1" applyAlignment="1">
      <alignment vertical="center"/>
    </xf>
    <xf numFmtId="0" fontId="11" fillId="0" borderId="2" xfId="0" applyFont="1" applyFill="1" applyBorder="1" applyAlignment="1">
      <alignment vertical="center"/>
    </xf>
    <xf numFmtId="49" fontId="11" fillId="0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2" fillId="0" borderId="26" xfId="0" applyFont="1" applyFill="1" applyBorder="1" applyAlignment="1">
      <alignment horizontal="center" vertical="center"/>
    </xf>
    <xf numFmtId="0" fontId="11" fillId="0" borderId="27" xfId="0" applyFont="1" applyFill="1" applyBorder="1" applyAlignment="1">
      <alignment vertical="center"/>
    </xf>
    <xf numFmtId="0" fontId="11" fillId="0" borderId="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vertical="center"/>
    </xf>
    <xf numFmtId="0" fontId="11" fillId="0" borderId="37" xfId="0" applyFont="1" applyFill="1" applyBorder="1" applyAlignment="1">
      <alignment vertical="center"/>
    </xf>
    <xf numFmtId="49" fontId="11" fillId="0" borderId="38" xfId="0" applyNumberFormat="1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39" xfId="0" applyFont="1" applyFill="1" applyBorder="1" applyAlignment="1">
      <alignment vertical="center"/>
    </xf>
    <xf numFmtId="0" fontId="12" fillId="6" borderId="28" xfId="0" applyFont="1" applyFill="1" applyBorder="1" applyAlignment="1">
      <alignment horizontal="center" vertical="center"/>
    </xf>
    <xf numFmtId="0" fontId="11" fillId="0" borderId="29" xfId="0" applyFont="1" applyFill="1" applyBorder="1" applyAlignment="1">
      <alignment vertical="center"/>
    </xf>
    <xf numFmtId="0" fontId="11" fillId="0" borderId="30" xfId="0" applyFont="1" applyFill="1" applyBorder="1" applyAlignment="1">
      <alignment vertical="center"/>
    </xf>
    <xf numFmtId="49" fontId="12" fillId="0" borderId="30" xfId="0" applyNumberFormat="1" applyFont="1" applyFill="1" applyBorder="1" applyAlignment="1">
      <alignment horizontal="center" vertical="center"/>
    </xf>
    <xf numFmtId="0" fontId="11" fillId="0" borderId="30" xfId="0" applyFont="1" applyFill="1" applyBorder="1" applyAlignment="1">
      <alignment horizontal="center" vertical="center"/>
    </xf>
    <xf numFmtId="0" fontId="25" fillId="0" borderId="30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right" vertical="center" wrapText="1"/>
    </xf>
    <xf numFmtId="0" fontId="11" fillId="0" borderId="32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11" fillId="0" borderId="40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3" borderId="0" xfId="0" applyFont="1" applyFill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2" xfId="1" applyFont="1" applyBorder="1" applyAlignment="1">
      <alignment horizontal="center" vertical="center"/>
    </xf>
    <xf numFmtId="177" fontId="16" fillId="0" borderId="0" xfId="0" applyNumberFormat="1" applyFont="1" applyAlignment="1">
      <alignment horizontal="center" vertical="center"/>
    </xf>
    <xf numFmtId="2" fontId="16" fillId="0" borderId="0" xfId="0" applyNumberFormat="1" applyFont="1" applyAlignment="1">
      <alignment horizontal="center" vertical="center"/>
    </xf>
    <xf numFmtId="1" fontId="16" fillId="0" borderId="0" xfId="0" applyNumberFormat="1" applyFont="1" applyAlignment="1">
      <alignment horizontal="center" vertical="center"/>
    </xf>
    <xf numFmtId="0" fontId="9" fillId="0" borderId="0" xfId="0" applyFont="1" applyBorder="1"/>
    <xf numFmtId="0" fontId="9" fillId="0" borderId="0" xfId="0" applyFont="1" applyFill="1" applyBorder="1"/>
    <xf numFmtId="0" fontId="9" fillId="0" borderId="0" xfId="0" applyFont="1"/>
    <xf numFmtId="0" fontId="6" fillId="0" borderId="0" xfId="0" applyFont="1" applyBorder="1"/>
    <xf numFmtId="0" fontId="31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0" fontId="31" fillId="0" borderId="41" xfId="0" applyFont="1" applyFill="1" applyBorder="1"/>
    <xf numFmtId="0" fontId="9" fillId="0" borderId="42" xfId="0" applyFont="1" applyFill="1" applyBorder="1"/>
    <xf numFmtId="0" fontId="32" fillId="0" borderId="0" xfId="0" applyFont="1" applyFill="1" applyBorder="1" applyAlignment="1">
      <alignment horizontal="center"/>
    </xf>
    <xf numFmtId="0" fontId="9" fillId="0" borderId="41" xfId="0" applyFont="1" applyBorder="1" applyAlignment="1"/>
    <xf numFmtId="0" fontId="9" fillId="0" borderId="43" xfId="0" applyFont="1" applyBorder="1" applyAlignment="1"/>
    <xf numFmtId="0" fontId="9" fillId="0" borderId="42" xfId="0" applyFont="1" applyBorder="1" applyAlignment="1"/>
    <xf numFmtId="0" fontId="9" fillId="0" borderId="13" xfId="0" applyFont="1" applyBorder="1"/>
    <xf numFmtId="0" fontId="35" fillId="0" borderId="41" xfId="0" applyFont="1" applyFill="1" applyBorder="1"/>
    <xf numFmtId="2" fontId="33" fillId="0" borderId="42" xfId="0" applyNumberFormat="1" applyFont="1" applyFill="1" applyBorder="1"/>
    <xf numFmtId="179" fontId="9" fillId="0" borderId="0" xfId="0" applyNumberFormat="1" applyFont="1" applyBorder="1"/>
    <xf numFmtId="0" fontId="9" fillId="0" borderId="44" xfId="0" applyFont="1" applyBorder="1"/>
    <xf numFmtId="49" fontId="33" fillId="0" borderId="0" xfId="0" applyNumberFormat="1" applyFont="1" applyFill="1" applyBorder="1"/>
    <xf numFmtId="178" fontId="33" fillId="0" borderId="0" xfId="0" applyNumberFormat="1" applyFont="1" applyFill="1" applyBorder="1"/>
    <xf numFmtId="0" fontId="9" fillId="0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6" fillId="0" borderId="0" xfId="0" applyFont="1"/>
    <xf numFmtId="0" fontId="34" fillId="0" borderId="0" xfId="0" applyFont="1"/>
    <xf numFmtId="0" fontId="9" fillId="0" borderId="45" xfId="0" applyFont="1" applyBorder="1"/>
    <xf numFmtId="0" fontId="9" fillId="0" borderId="45" xfId="0" applyFont="1" applyBorder="1" applyAlignment="1">
      <alignment vertical="center" textRotation="255"/>
    </xf>
    <xf numFmtId="0" fontId="34" fillId="0" borderId="45" xfId="0" applyFont="1" applyBorder="1" applyAlignment="1">
      <alignment vertical="center" textRotation="255"/>
    </xf>
    <xf numFmtId="0" fontId="36" fillId="0" borderId="10" xfId="0" applyFont="1" applyBorder="1" applyAlignment="1">
      <alignment horizontal="center"/>
    </xf>
    <xf numFmtId="0" fontId="9" fillId="0" borderId="10" xfId="0" applyFont="1" applyBorder="1"/>
    <xf numFmtId="0" fontId="12" fillId="5" borderId="0" xfId="0" applyFont="1" applyFill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 vertical="center" textRotation="255"/>
    </xf>
    <xf numFmtId="0" fontId="5" fillId="0" borderId="0" xfId="0" applyFont="1" applyBorder="1" applyAlignment="1">
      <alignment horizontal="center" vertical="center" textRotation="255"/>
    </xf>
    <xf numFmtId="0" fontId="5" fillId="0" borderId="11" xfId="0" applyFont="1" applyBorder="1" applyAlignment="1">
      <alignment horizontal="center" vertical="center" textRotation="255"/>
    </xf>
    <xf numFmtId="0" fontId="5" fillId="0" borderId="10" xfId="0" applyFont="1" applyBorder="1" applyAlignment="1">
      <alignment vertical="center" textRotation="255"/>
    </xf>
    <xf numFmtId="0" fontId="5" fillId="0" borderId="0" xfId="0" applyFont="1" applyBorder="1" applyAlignment="1">
      <alignment vertical="center" textRotation="255"/>
    </xf>
    <xf numFmtId="0" fontId="5" fillId="0" borderId="11" xfId="0" applyFont="1" applyBorder="1" applyAlignment="1">
      <alignment vertical="center" textRotation="255"/>
    </xf>
    <xf numFmtId="0" fontId="10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11" xfId="0" applyFont="1" applyBorder="1" applyAlignment="1">
      <alignment horizontal="center" vertical="center" textRotation="255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6" fillId="3" borderId="0" xfId="0" applyFont="1" applyFill="1" applyAlignment="1">
      <alignment horizontal="left" vertical="center"/>
    </xf>
    <xf numFmtId="2" fontId="33" fillId="7" borderId="41" xfId="0" applyNumberFormat="1" applyFont="1" applyFill="1" applyBorder="1" applyAlignment="1">
      <alignment horizontal="center"/>
    </xf>
    <xf numFmtId="2" fontId="33" fillId="7" borderId="43" xfId="0" applyNumberFormat="1" applyFont="1" applyFill="1" applyBorder="1" applyAlignment="1">
      <alignment horizontal="center"/>
    </xf>
    <xf numFmtId="2" fontId="33" fillId="7" borderId="42" xfId="0" applyNumberFormat="1" applyFont="1" applyFill="1" applyBorder="1" applyAlignment="1">
      <alignment horizontal="center"/>
    </xf>
    <xf numFmtId="178" fontId="9" fillId="0" borderId="41" xfId="0" applyNumberFormat="1" applyFont="1" applyBorder="1" applyAlignment="1">
      <alignment horizontal="center"/>
    </xf>
    <xf numFmtId="178" fontId="9" fillId="0" borderId="43" xfId="0" applyNumberFormat="1" applyFont="1" applyBorder="1" applyAlignment="1">
      <alignment horizontal="center"/>
    </xf>
    <xf numFmtId="178" fontId="9" fillId="0" borderId="42" xfId="0" applyNumberFormat="1" applyFont="1" applyBorder="1" applyAlignment="1">
      <alignment horizontal="center"/>
    </xf>
    <xf numFmtId="0" fontId="36" fillId="0" borderId="45" xfId="0" applyFont="1" applyBorder="1" applyAlignment="1">
      <alignment vertical="center" textRotation="255"/>
    </xf>
    <xf numFmtId="0" fontId="37" fillId="0" borderId="45" xfId="0" applyFont="1" applyBorder="1" applyAlignment="1">
      <alignment vertical="center" textRotation="255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06412037037037"/>
          <c:y val="2.5867964421114026E-2"/>
          <c:w val="0.79662268518518531"/>
          <c:h val="0.7825141596807984"/>
        </c:manualLayout>
      </c:layout>
      <c:scatterChart>
        <c:scatterStyle val="lineMarker"/>
        <c:varyColors val="0"/>
        <c:ser>
          <c:idx val="3"/>
          <c:order val="0"/>
          <c:tx>
            <c:strRef>
              <c:f>Fmoc!$B$2</c:f>
              <c:strCache>
                <c:ptCount val="1"/>
                <c:pt idx="0">
                  <c:v>01 protected-Alphatomega (S)</c:v>
                </c:pt>
              </c:strCache>
            </c:strRef>
          </c:tx>
          <c:spPr>
            <a:ln w="19050">
              <a:solidFill>
                <a:schemeClr val="tx1"/>
              </a:solidFill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noFill/>
              <a:ln w="19050">
                <a:solidFill>
                  <a:sysClr val="windowText" lastClr="000000"/>
                </a:solidFill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ln w="19050"/>
            </c:spPr>
          </c:errBars>
          <c:xVal>
            <c:numRef>
              <c:f>Fmoc!$B$7:$B$26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Fmoc!$E$7:$E$26</c:f>
              <c:numCache>
                <c:formatCode>0.000</c:formatCode>
                <c:ptCount val="20"/>
                <c:pt idx="0">
                  <c:v>0.25576923076923075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11392"/>
        <c:axId val="178811968"/>
      </c:scatterChart>
      <c:valAx>
        <c:axId val="178811392"/>
        <c:scaling>
          <c:orientation val="minMax"/>
          <c:max val="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No.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49766489972327821"/>
              <c:y val="0.92789629376174076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crossAx val="178811968"/>
        <c:crosses val="autoZero"/>
        <c:crossBetween val="midCat"/>
        <c:majorUnit val="2"/>
        <c:minorUnit val="1"/>
      </c:valAx>
      <c:valAx>
        <c:axId val="178811968"/>
        <c:scaling>
          <c:orientation val="minMax"/>
          <c:max val="0.30000000000000004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ja-JP"/>
                  <a:t>Fmoc</a:t>
                </a:r>
                <a:r>
                  <a:rPr lang="en-US" altLang="ja-JP" baseline="0"/>
                  <a:t> amount (mmol)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1.1050925925925926E-3"/>
              <c:y val="0.14034148148148146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crossAx val="178811392"/>
        <c:crosses val="autoZero"/>
        <c:crossBetween val="midCat"/>
        <c:majorUnit val="0.1"/>
        <c:minorUnit val="5.000000000000001E-2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itchFamily="34" charset="0"/>
          <a:cs typeface="Arial" pitchFamily="34" charset="0"/>
        </a:defRPr>
      </a:pPr>
      <a:endParaRPr lang="ja-JP"/>
    </a:p>
  </c:txPr>
  <c:printSettings>
    <c:headerFooter/>
    <c:pageMargins b="0.75" l="0.7" r="0.7" t="0.75" header="0.3" footer="0.3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306412037037037"/>
          <c:y val="2.5867964421114026E-2"/>
          <c:w val="0.79662268518518531"/>
          <c:h val="0.7825141596807984"/>
        </c:manualLayout>
      </c:layout>
      <c:scatterChart>
        <c:scatterStyle val="lineMarker"/>
        <c:varyColors val="0"/>
        <c:ser>
          <c:idx val="3"/>
          <c:order val="0"/>
          <c:tx>
            <c:strRef>
              <c:f>Fmoc!$B$2</c:f>
              <c:strCache>
                <c:ptCount val="1"/>
                <c:pt idx="0">
                  <c:v>01 protected-Alphatomega (S)</c:v>
                </c:pt>
              </c:strCache>
            </c:strRef>
          </c:tx>
          <c:spPr>
            <a:ln w="19050">
              <a:solidFill>
                <a:schemeClr val="tx1"/>
              </a:solidFill>
            </a:ln>
            <a:effectLst>
              <a:outerShdw blurRad="50800" dist="25400" dir="2700000" algn="tl" rotWithShape="0">
                <a:prstClr val="black">
                  <a:alpha val="40000"/>
                </a:prstClr>
              </a:outerShdw>
            </a:effectLst>
          </c:spPr>
          <c:marker>
            <c:symbol val="circle"/>
            <c:size val="8"/>
            <c:spPr>
              <a:noFill/>
              <a:ln w="19050">
                <a:solidFill>
                  <a:sysClr val="windowText" lastClr="000000"/>
                </a:solidFill>
              </a:ln>
              <a:effectLst>
                <a:outerShdw blurRad="50800" dist="25400" dir="2700000" algn="tl" rotWithShape="0">
                  <a:prstClr val="black">
                    <a:alpha val="40000"/>
                  </a:prstClr>
                </a:outerShdw>
              </a:effectLst>
            </c:spPr>
          </c:marker>
          <c:errBars>
            <c:errDir val="y"/>
            <c:errBarType val="both"/>
            <c:errValType val="cust"/>
            <c:noEndCap val="0"/>
            <c:plus>
              <c:numLit>
                <c:ptCount val="0"/>
              </c:numLit>
            </c:plus>
            <c:minus>
              <c:numLit>
                <c:ptCount val="0"/>
              </c:numLit>
            </c:minus>
            <c:spPr>
              <a:ln w="19050"/>
            </c:spPr>
          </c:errBars>
          <c:xVal>
            <c:numRef>
              <c:f>Fmoc!$B$7:$B$26</c:f>
              <c:numCache>
                <c:formatCode>General</c:formatCode>
                <c:ptCount val="2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</c:numCache>
            </c:numRef>
          </c:xVal>
          <c:yVal>
            <c:numRef>
              <c:f>Fmoc!$F$7:$F$26</c:f>
              <c:numCache>
                <c:formatCode>0</c:formatCode>
                <c:ptCount val="20"/>
                <c:pt idx="0">
                  <c:v>100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813696"/>
        <c:axId val="178814272"/>
      </c:scatterChart>
      <c:valAx>
        <c:axId val="178813696"/>
        <c:scaling>
          <c:orientation val="minMax"/>
          <c:max val="20"/>
          <c:min val="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ja-JP"/>
                  <a:t>No.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0.49766489972327821"/>
              <c:y val="0.92789629376174076"/>
            </c:manualLayout>
          </c:layout>
          <c:overlay val="0"/>
        </c:title>
        <c:numFmt formatCode="General" sourceLinked="1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crossAx val="178814272"/>
        <c:crosses val="autoZero"/>
        <c:crossBetween val="midCat"/>
        <c:majorUnit val="2"/>
        <c:minorUnit val="1"/>
      </c:valAx>
      <c:valAx>
        <c:axId val="178814272"/>
        <c:scaling>
          <c:orientation val="minMax"/>
          <c:max val="120"/>
          <c:min val="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altLang="ja-JP"/>
                  <a:t>Reaction</a:t>
                </a:r>
                <a:r>
                  <a:rPr lang="en-US" altLang="ja-JP" baseline="0"/>
                  <a:t> ratio (%)</a:t>
                </a:r>
                <a:endParaRPr lang="ja-JP" altLang="en-US"/>
              </a:p>
            </c:rich>
          </c:tx>
          <c:layout>
            <c:manualLayout>
              <c:xMode val="edge"/>
              <c:yMode val="edge"/>
              <c:x val="1.1050925925925926E-3"/>
              <c:y val="0.14034148148148146"/>
            </c:manualLayout>
          </c:layout>
          <c:overlay val="0"/>
        </c:title>
        <c:numFmt formatCode="General" sourceLinked="0"/>
        <c:majorTickMark val="out"/>
        <c:minorTickMark val="out"/>
        <c:tickLblPos val="nextTo"/>
        <c:spPr>
          <a:ln w="19050">
            <a:solidFill>
              <a:schemeClr val="tx1"/>
            </a:solidFill>
          </a:ln>
        </c:spPr>
        <c:crossAx val="178813696"/>
        <c:crosses val="autoZero"/>
        <c:crossBetween val="midCat"/>
        <c:majorUnit val="20"/>
        <c:minorUnit val="10"/>
      </c:valAx>
      <c:spPr>
        <a:ln w="1905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100" b="0">
          <a:latin typeface="Arial" pitchFamily="34" charset="0"/>
          <a:cs typeface="Arial" pitchFamily="34" charset="0"/>
        </a:defRPr>
      </a:pPr>
      <a:endParaRPr lang="ja-JP"/>
    </a:p>
  </c:txPr>
  <c:printSettings>
    <c:headerFooter/>
    <c:pageMargins b="0.75" l="0.7" r="0.7" t="0.75" header="0.3" footer="0.3"/>
    <c:pageSetup paperSize="9"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13</xdr:col>
      <xdr:colOff>205200</xdr:colOff>
      <xdr:row>15</xdr:row>
      <xdr:rowOff>194925</xdr:rowOff>
    </xdr:to>
    <xdr:graphicFrame macro="">
      <xdr:nvGraphicFramePr>
        <xdr:cNvPr id="2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17</xdr:row>
      <xdr:rowOff>0</xdr:rowOff>
    </xdr:from>
    <xdr:to>
      <xdr:col>13</xdr:col>
      <xdr:colOff>205200</xdr:colOff>
      <xdr:row>29</xdr:row>
      <xdr:rowOff>185400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2"/>
  <sheetViews>
    <sheetView tabSelected="1" workbookViewId="0">
      <selection activeCell="C17" sqref="C17:I17"/>
    </sheetView>
  </sheetViews>
  <sheetFormatPr defaultColWidth="8.875" defaultRowHeight="12"/>
  <cols>
    <col min="1" max="1" width="2.5" style="38" customWidth="1"/>
    <col min="2" max="2" width="15" style="39" customWidth="1"/>
    <col min="3" max="4" width="6.25" style="39" customWidth="1"/>
    <col min="5" max="6" width="8.125" style="39" customWidth="1"/>
    <col min="7" max="7" width="6.25" style="39" customWidth="1"/>
    <col min="8" max="8" width="10.625" style="39" customWidth="1"/>
    <col min="9" max="12" width="6.25" style="39" customWidth="1"/>
    <col min="13" max="13" width="8.125" style="39" customWidth="1"/>
    <col min="14" max="14" width="6.875" style="39" customWidth="1"/>
    <col min="15" max="16384" width="8.875" style="39"/>
  </cols>
  <sheetData>
    <row r="1" spans="1:15">
      <c r="B1" s="79" t="s">
        <v>205</v>
      </c>
    </row>
    <row r="2" spans="1:15" ht="12" customHeight="1" thickBot="1"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</row>
    <row r="3" spans="1:15" ht="45" customHeight="1" thickBot="1">
      <c r="A3" s="68" t="s">
        <v>149</v>
      </c>
      <c r="B3" s="81" t="s">
        <v>150</v>
      </c>
      <c r="C3" s="82" t="s">
        <v>151</v>
      </c>
      <c r="D3" s="83" t="s">
        <v>152</v>
      </c>
      <c r="E3" s="83" t="s">
        <v>153</v>
      </c>
      <c r="F3" s="83" t="s">
        <v>153</v>
      </c>
      <c r="G3" s="83" t="s">
        <v>154</v>
      </c>
      <c r="H3" s="83" t="s">
        <v>155</v>
      </c>
      <c r="I3" s="83" t="s">
        <v>154</v>
      </c>
      <c r="J3" s="84" t="s">
        <v>156</v>
      </c>
      <c r="K3" s="82" t="s">
        <v>157</v>
      </c>
      <c r="L3" s="83" t="s">
        <v>158</v>
      </c>
      <c r="M3" s="85" t="s">
        <v>159</v>
      </c>
      <c r="N3" s="40"/>
    </row>
    <row r="4" spans="1:15" ht="18.75" customHeight="1">
      <c r="A4" s="68">
        <v>1</v>
      </c>
      <c r="B4" s="86" t="s">
        <v>160</v>
      </c>
      <c r="C4" s="87"/>
      <c r="D4" s="70"/>
      <c r="E4" s="88" t="s">
        <v>20</v>
      </c>
      <c r="F4" s="69" t="s">
        <v>21</v>
      </c>
      <c r="G4" s="69"/>
      <c r="H4" s="69" t="s">
        <v>161</v>
      </c>
      <c r="I4" s="70"/>
      <c r="J4" s="71"/>
      <c r="K4" s="89" t="s">
        <v>162</v>
      </c>
      <c r="L4" s="90" t="s">
        <v>163</v>
      </c>
      <c r="M4" s="72" t="s">
        <v>164</v>
      </c>
      <c r="N4" s="41">
        <v>421.74</v>
      </c>
      <c r="O4" s="73"/>
    </row>
    <row r="5" spans="1:15" ht="18.75" customHeight="1">
      <c r="A5" s="68"/>
      <c r="B5" s="91" t="s">
        <v>160</v>
      </c>
      <c r="C5" s="92"/>
      <c r="D5" s="93"/>
      <c r="E5" s="94" t="s">
        <v>165</v>
      </c>
      <c r="F5" s="90" t="s">
        <v>166</v>
      </c>
      <c r="G5" s="95"/>
      <c r="H5" s="90" t="s">
        <v>161</v>
      </c>
      <c r="I5" s="95"/>
      <c r="J5" s="96"/>
      <c r="K5" s="89" t="s">
        <v>163</v>
      </c>
      <c r="L5" s="90" t="s">
        <v>163</v>
      </c>
      <c r="M5" s="97" t="s">
        <v>164</v>
      </c>
      <c r="N5" s="41">
        <v>421.74</v>
      </c>
      <c r="O5" s="73"/>
    </row>
    <row r="6" spans="1:15" ht="18.75" customHeight="1">
      <c r="A6" s="68"/>
      <c r="B6" s="98" t="s">
        <v>160</v>
      </c>
      <c r="C6" s="99"/>
      <c r="D6" s="95"/>
      <c r="E6" s="94" t="s">
        <v>165</v>
      </c>
      <c r="F6" s="90" t="s">
        <v>166</v>
      </c>
      <c r="G6" s="95"/>
      <c r="H6" s="90" t="s">
        <v>161</v>
      </c>
      <c r="I6" s="95"/>
      <c r="J6" s="96"/>
      <c r="K6" s="89" t="s">
        <v>163</v>
      </c>
      <c r="L6" s="90" t="s">
        <v>163</v>
      </c>
      <c r="M6" s="97" t="s">
        <v>167</v>
      </c>
      <c r="N6" s="41">
        <v>421.74</v>
      </c>
      <c r="O6" s="73"/>
    </row>
    <row r="7" spans="1:15" ht="18.75" customHeight="1">
      <c r="A7" s="68"/>
      <c r="B7" s="98" t="s">
        <v>168</v>
      </c>
      <c r="C7" s="99"/>
      <c r="D7" s="95"/>
      <c r="E7" s="94" t="s">
        <v>20</v>
      </c>
      <c r="F7" s="100" t="s">
        <v>21</v>
      </c>
      <c r="G7" s="95"/>
      <c r="H7" s="90" t="s">
        <v>22</v>
      </c>
      <c r="I7" s="95"/>
      <c r="J7" s="96"/>
      <c r="K7" s="89" t="s">
        <v>163</v>
      </c>
      <c r="L7" s="90" t="s">
        <v>163</v>
      </c>
      <c r="M7" s="97" t="s">
        <v>169</v>
      </c>
      <c r="N7" s="41">
        <v>280.17</v>
      </c>
      <c r="O7" s="73"/>
    </row>
    <row r="8" spans="1:15" ht="18.75" customHeight="1">
      <c r="A8" s="68">
        <v>5</v>
      </c>
      <c r="B8" s="98" t="s">
        <v>170</v>
      </c>
      <c r="C8" s="99"/>
      <c r="D8" s="95"/>
      <c r="E8" s="94" t="s">
        <v>20</v>
      </c>
      <c r="F8" s="90" t="s">
        <v>21</v>
      </c>
      <c r="G8" s="95"/>
      <c r="H8" s="90" t="s">
        <v>22</v>
      </c>
      <c r="I8" s="95"/>
      <c r="J8" s="96"/>
      <c r="K8" s="89" t="s">
        <v>163</v>
      </c>
      <c r="L8" s="90" t="s">
        <v>163</v>
      </c>
      <c r="M8" s="97" t="s">
        <v>169</v>
      </c>
      <c r="N8" s="41">
        <v>348.65999999999997</v>
      </c>
      <c r="O8" s="73"/>
    </row>
    <row r="9" spans="1:15" ht="18.75" customHeight="1">
      <c r="A9" s="68"/>
      <c r="B9" s="75" t="s">
        <v>171</v>
      </c>
      <c r="C9" s="99"/>
      <c r="D9" s="95"/>
      <c r="E9" s="94" t="s">
        <v>20</v>
      </c>
      <c r="F9" s="100" t="s">
        <v>21</v>
      </c>
      <c r="G9" s="95"/>
      <c r="H9" s="90" t="s">
        <v>22</v>
      </c>
      <c r="I9" s="95"/>
      <c r="J9" s="96"/>
      <c r="K9" s="89" t="s">
        <v>163</v>
      </c>
      <c r="L9" s="90" t="s">
        <v>163</v>
      </c>
      <c r="M9" s="97" t="s">
        <v>169</v>
      </c>
      <c r="N9" s="74">
        <v>345.06</v>
      </c>
      <c r="O9" s="73"/>
    </row>
    <row r="10" spans="1:15" ht="18.75" customHeight="1">
      <c r="A10" s="68"/>
      <c r="B10" s="98" t="s">
        <v>172</v>
      </c>
      <c r="C10" s="99"/>
      <c r="D10" s="95"/>
      <c r="E10" s="94" t="s">
        <v>20</v>
      </c>
      <c r="F10" s="90" t="s">
        <v>21</v>
      </c>
      <c r="G10" s="95"/>
      <c r="H10" s="90" t="s">
        <v>22</v>
      </c>
      <c r="I10" s="95"/>
      <c r="J10" s="96"/>
      <c r="K10" s="89" t="s">
        <v>163</v>
      </c>
      <c r="L10" s="90" t="s">
        <v>163</v>
      </c>
      <c r="M10" s="97" t="s">
        <v>169</v>
      </c>
      <c r="N10" s="41">
        <v>267.57</v>
      </c>
      <c r="O10" s="73"/>
    </row>
    <row r="11" spans="1:15" ht="18.75" customHeight="1">
      <c r="A11" s="68"/>
      <c r="B11" s="98" t="s">
        <v>173</v>
      </c>
      <c r="C11" s="99"/>
      <c r="D11" s="95"/>
      <c r="E11" s="94" t="s">
        <v>20</v>
      </c>
      <c r="F11" s="100" t="s">
        <v>21</v>
      </c>
      <c r="G11" s="95"/>
      <c r="H11" s="90" t="s">
        <v>22</v>
      </c>
      <c r="I11" s="95"/>
      <c r="J11" s="96"/>
      <c r="K11" s="89" t="s">
        <v>163</v>
      </c>
      <c r="L11" s="90" t="s">
        <v>163</v>
      </c>
      <c r="M11" s="97" t="s">
        <v>169</v>
      </c>
      <c r="N11" s="41">
        <v>549.63000000000011</v>
      </c>
      <c r="O11" s="73"/>
    </row>
    <row r="12" spans="1:15" ht="18.75" customHeight="1">
      <c r="A12" s="68"/>
      <c r="B12" s="98" t="s">
        <v>174</v>
      </c>
      <c r="C12" s="99"/>
      <c r="D12" s="95"/>
      <c r="E12" s="94" t="s">
        <v>20</v>
      </c>
      <c r="F12" s="90" t="s">
        <v>21</v>
      </c>
      <c r="G12" s="95"/>
      <c r="H12" s="90" t="s">
        <v>22</v>
      </c>
      <c r="I12" s="95"/>
      <c r="J12" s="96"/>
      <c r="K12" s="89" t="s">
        <v>163</v>
      </c>
      <c r="L12" s="90" t="s">
        <v>163</v>
      </c>
      <c r="M12" s="97" t="s">
        <v>169</v>
      </c>
      <c r="N12" s="41">
        <v>421.74</v>
      </c>
      <c r="O12" s="73"/>
    </row>
    <row r="13" spans="1:15" ht="18.75" customHeight="1">
      <c r="A13" s="68">
        <v>10</v>
      </c>
      <c r="B13" s="98" t="s">
        <v>174</v>
      </c>
      <c r="C13" s="99"/>
      <c r="D13" s="95"/>
      <c r="E13" s="94" t="s">
        <v>20</v>
      </c>
      <c r="F13" s="100" t="s">
        <v>21</v>
      </c>
      <c r="G13" s="95"/>
      <c r="H13" s="90" t="s">
        <v>22</v>
      </c>
      <c r="I13" s="95"/>
      <c r="J13" s="96"/>
      <c r="K13" s="89" t="s">
        <v>163</v>
      </c>
      <c r="L13" s="90" t="s">
        <v>163</v>
      </c>
      <c r="M13" s="97" t="s">
        <v>169</v>
      </c>
      <c r="N13" s="41">
        <v>421.74</v>
      </c>
      <c r="O13" s="73"/>
    </row>
    <row r="14" spans="1:15" ht="18.75" customHeight="1">
      <c r="A14" s="68"/>
      <c r="B14" s="101" t="s">
        <v>170</v>
      </c>
      <c r="C14" s="102"/>
      <c r="D14" s="103"/>
      <c r="E14" s="104" t="s">
        <v>20</v>
      </c>
      <c r="F14" s="105" t="s">
        <v>21</v>
      </c>
      <c r="G14" s="103"/>
      <c r="H14" s="105" t="s">
        <v>22</v>
      </c>
      <c r="I14" s="103"/>
      <c r="J14" s="106"/>
      <c r="K14" s="89" t="s">
        <v>163</v>
      </c>
      <c r="L14" s="90" t="s">
        <v>163</v>
      </c>
      <c r="M14" s="97" t="s">
        <v>169</v>
      </c>
      <c r="N14" s="41">
        <v>348.65999999999997</v>
      </c>
      <c r="O14" s="73"/>
    </row>
    <row r="15" spans="1:15" ht="18.75" customHeight="1" thickBot="1">
      <c r="A15" s="68">
        <v>12</v>
      </c>
      <c r="B15" s="107" t="s">
        <v>175</v>
      </c>
      <c r="C15" s="108"/>
      <c r="D15" s="109"/>
      <c r="E15" s="110" t="s">
        <v>20</v>
      </c>
      <c r="F15" s="111" t="s">
        <v>21</v>
      </c>
      <c r="G15" s="109"/>
      <c r="H15" s="42" t="s">
        <v>176</v>
      </c>
      <c r="I15" s="112"/>
      <c r="J15" s="113" t="s">
        <v>177</v>
      </c>
      <c r="K15" s="114"/>
      <c r="L15" s="115"/>
      <c r="M15" s="116"/>
      <c r="N15" s="41"/>
    </row>
    <row r="16" spans="1:15" ht="18" customHeight="1">
      <c r="J16" s="43"/>
      <c r="K16" s="43"/>
      <c r="L16" s="43"/>
      <c r="M16" s="43"/>
      <c r="N16" s="41"/>
    </row>
    <row r="17" spans="1:14" ht="18" customHeight="1">
      <c r="B17" s="39" t="s">
        <v>23</v>
      </c>
      <c r="C17" s="156" t="s">
        <v>178</v>
      </c>
      <c r="D17" s="156"/>
      <c r="E17" s="156"/>
      <c r="F17" s="156"/>
      <c r="G17" s="156"/>
      <c r="H17" s="156"/>
      <c r="I17" s="156"/>
      <c r="J17" s="156"/>
      <c r="K17" s="156"/>
      <c r="L17" s="156"/>
      <c r="M17" s="156"/>
      <c r="N17" s="41"/>
    </row>
    <row r="18" spans="1:14" ht="18" customHeight="1">
      <c r="B18" s="44" t="s">
        <v>179</v>
      </c>
      <c r="C18" s="157" t="s">
        <v>180</v>
      </c>
      <c r="D18" s="157"/>
      <c r="E18" s="157"/>
      <c r="F18" s="157"/>
      <c r="G18" s="157"/>
      <c r="H18" s="157"/>
      <c r="I18" s="157"/>
      <c r="N18" s="41"/>
    </row>
    <row r="19" spans="1:14" ht="18" customHeight="1">
      <c r="B19" s="78" t="s">
        <v>181</v>
      </c>
      <c r="C19" s="156" t="s">
        <v>182</v>
      </c>
      <c r="D19" s="156"/>
      <c r="E19" s="156"/>
      <c r="F19" s="156"/>
      <c r="G19" s="156"/>
      <c r="H19" s="156"/>
      <c r="I19" s="156"/>
      <c r="N19" s="45"/>
    </row>
    <row r="20" spans="1:14" ht="18" customHeight="1">
      <c r="C20" s="79"/>
      <c r="D20" s="79"/>
      <c r="E20" s="79"/>
      <c r="F20" s="79"/>
      <c r="G20" s="79"/>
      <c r="H20" s="79"/>
      <c r="I20" s="79"/>
      <c r="N20" s="43"/>
    </row>
    <row r="21" spans="1:14" ht="18" customHeight="1">
      <c r="B21" s="39" t="s">
        <v>24</v>
      </c>
      <c r="C21" s="156" t="s">
        <v>25</v>
      </c>
      <c r="D21" s="156"/>
      <c r="E21" s="156"/>
      <c r="F21" s="156"/>
      <c r="G21" s="156"/>
      <c r="H21" s="156"/>
      <c r="I21" s="156"/>
      <c r="J21" s="156"/>
      <c r="K21" s="156"/>
      <c r="L21" s="156"/>
      <c r="M21" s="156"/>
      <c r="N21" s="156"/>
    </row>
    <row r="22" spans="1:14" ht="18" customHeight="1">
      <c r="A22" s="38" t="s">
        <v>183</v>
      </c>
      <c r="B22" s="39" t="s">
        <v>184</v>
      </c>
      <c r="C22" s="155" t="s">
        <v>185</v>
      </c>
      <c r="D22" s="155"/>
      <c r="E22" s="155"/>
      <c r="F22" s="155"/>
      <c r="G22" s="155"/>
      <c r="H22" s="155"/>
      <c r="I22" s="155"/>
      <c r="J22" s="155"/>
      <c r="K22" s="155"/>
      <c r="L22" s="155"/>
      <c r="M22" s="155"/>
      <c r="N22" s="155"/>
    </row>
    <row r="23" spans="1:14" ht="18" customHeight="1">
      <c r="A23" s="38" t="s">
        <v>186</v>
      </c>
      <c r="B23" s="39" t="s">
        <v>135</v>
      </c>
      <c r="C23" s="156" t="s">
        <v>187</v>
      </c>
      <c r="D23" s="156"/>
      <c r="E23" s="156"/>
      <c r="F23" s="156"/>
      <c r="G23" s="156"/>
      <c r="H23" s="156"/>
      <c r="I23" s="156"/>
      <c r="J23" s="156"/>
      <c r="K23" s="156"/>
      <c r="L23" s="156"/>
      <c r="M23" s="156"/>
      <c r="N23" s="156"/>
    </row>
    <row r="24" spans="1:14" ht="18" customHeight="1">
      <c r="B24" s="39" t="s">
        <v>136</v>
      </c>
      <c r="C24" s="155" t="s">
        <v>188</v>
      </c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</row>
    <row r="25" spans="1:14" ht="18" customHeight="1">
      <c r="B25" s="39" t="s">
        <v>137</v>
      </c>
      <c r="C25" s="156" t="s">
        <v>189</v>
      </c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</row>
    <row r="26" spans="1:14" ht="18" customHeight="1"/>
    <row r="27" spans="1:14" ht="18" customHeight="1">
      <c r="B27" s="39" t="s">
        <v>190</v>
      </c>
    </row>
    <row r="28" spans="1:14" ht="18" customHeight="1">
      <c r="B28" s="39" t="s">
        <v>26</v>
      </c>
      <c r="C28" s="156">
        <v>2194.65</v>
      </c>
      <c r="D28" s="156"/>
      <c r="E28" s="156"/>
      <c r="F28" s="156"/>
      <c r="G28" s="156"/>
      <c r="H28" s="156"/>
      <c r="I28" s="156"/>
      <c r="J28" s="156"/>
      <c r="K28" s="156"/>
      <c r="L28" s="156"/>
      <c r="M28" s="156"/>
      <c r="N28" s="156"/>
    </row>
    <row r="29" spans="1:14" ht="18" customHeight="1">
      <c r="B29" s="39" t="s">
        <v>27</v>
      </c>
      <c r="C29" s="156" t="s">
        <v>191</v>
      </c>
      <c r="D29" s="156"/>
      <c r="E29" s="156"/>
      <c r="F29" s="156"/>
      <c r="G29" s="156"/>
      <c r="H29" s="156"/>
      <c r="I29" s="156"/>
      <c r="J29" s="156"/>
      <c r="K29" s="156"/>
      <c r="L29" s="156"/>
      <c r="M29" s="156"/>
      <c r="N29" s="156"/>
    </row>
    <row r="30" spans="1:14" ht="18" customHeight="1">
      <c r="B30" s="39" t="s">
        <v>138</v>
      </c>
      <c r="C30" s="156" t="s">
        <v>192</v>
      </c>
      <c r="D30" s="156"/>
      <c r="E30" s="156"/>
      <c r="F30" s="156"/>
      <c r="G30" s="156"/>
      <c r="H30" s="156"/>
      <c r="I30" s="156"/>
      <c r="J30" s="156"/>
      <c r="K30" s="156"/>
      <c r="L30" s="156"/>
      <c r="M30" s="156"/>
      <c r="N30" s="156"/>
    </row>
    <row r="31" spans="1:14" ht="18" customHeight="1">
      <c r="A31" s="39"/>
    </row>
    <row r="32" spans="1:14" ht="18" customHeight="1">
      <c r="A32" s="39"/>
      <c r="B32" s="39" t="s">
        <v>193</v>
      </c>
    </row>
    <row r="33" spans="1:14" ht="18" customHeight="1">
      <c r="B33" s="39" t="s">
        <v>26</v>
      </c>
      <c r="C33" s="156">
        <v>1395.68</v>
      </c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</row>
    <row r="34" spans="1:14" ht="18" customHeight="1">
      <c r="B34" s="39" t="s">
        <v>27</v>
      </c>
      <c r="C34" s="156" t="s">
        <v>194</v>
      </c>
      <c r="D34" s="156"/>
      <c r="E34" s="156"/>
      <c r="F34" s="156"/>
      <c r="G34" s="156"/>
      <c r="H34" s="156"/>
      <c r="I34" s="156"/>
      <c r="J34" s="156"/>
      <c r="K34" s="156"/>
      <c r="L34" s="156"/>
      <c r="M34" s="156"/>
      <c r="N34" s="156"/>
    </row>
    <row r="35" spans="1:14" ht="18" customHeight="1">
      <c r="B35" s="39" t="s">
        <v>138</v>
      </c>
      <c r="C35" s="156" t="s">
        <v>195</v>
      </c>
      <c r="D35" s="156"/>
      <c r="E35" s="156"/>
      <c r="F35" s="156"/>
      <c r="G35" s="156"/>
      <c r="H35" s="156"/>
      <c r="I35" s="156"/>
      <c r="J35" s="156"/>
      <c r="K35" s="156"/>
      <c r="L35" s="156"/>
      <c r="M35" s="156"/>
      <c r="N35" s="156"/>
    </row>
    <row r="36" spans="1:14" ht="18" customHeight="1">
      <c r="A36" s="39"/>
    </row>
    <row r="37" spans="1:14" ht="18" customHeight="1">
      <c r="A37" s="39"/>
      <c r="B37" s="39" t="s">
        <v>139</v>
      </c>
      <c r="C37" s="156" t="s">
        <v>196</v>
      </c>
      <c r="D37" s="156"/>
      <c r="E37" s="156"/>
      <c r="F37" s="156"/>
      <c r="G37" s="156"/>
      <c r="H37" s="156"/>
      <c r="I37" s="156"/>
      <c r="J37" s="156"/>
      <c r="K37" s="156"/>
      <c r="L37" s="156"/>
      <c r="M37" s="156"/>
      <c r="N37" s="156"/>
    </row>
    <row r="38" spans="1:14" ht="18" customHeight="1">
      <c r="A38" s="39"/>
      <c r="B38" s="39" t="s">
        <v>197</v>
      </c>
      <c r="C38" s="156"/>
      <c r="D38" s="156"/>
      <c r="E38" s="156"/>
      <c r="F38" s="156"/>
      <c r="G38" s="156"/>
      <c r="H38" s="156"/>
      <c r="I38" s="156"/>
      <c r="J38" s="156"/>
      <c r="K38" s="156"/>
      <c r="L38" s="156"/>
      <c r="M38" s="156"/>
      <c r="N38" s="156"/>
    </row>
    <row r="39" spans="1:14" ht="18.75" customHeight="1">
      <c r="A39" s="39"/>
    </row>
    <row r="40" spans="1:14" ht="18.75" customHeight="1">
      <c r="A40" s="39"/>
    </row>
    <row r="41" spans="1:14" ht="18.75" customHeight="1">
      <c r="A41" s="39"/>
    </row>
    <row r="42" spans="1:14" ht="18.75" customHeight="1">
      <c r="A42" s="39"/>
    </row>
    <row r="43" spans="1:14" ht="18.75" customHeight="1">
      <c r="A43" s="39"/>
    </row>
    <row r="44" spans="1:14" ht="18.75" customHeight="1">
      <c r="A44" s="39"/>
    </row>
    <row r="45" spans="1:14" ht="18.75" customHeight="1">
      <c r="A45" s="39"/>
    </row>
    <row r="46" spans="1:14" ht="18.75" customHeight="1">
      <c r="A46" s="39"/>
    </row>
    <row r="47" spans="1:14" ht="18.75" customHeight="1">
      <c r="A47" s="39"/>
    </row>
    <row r="48" spans="1:14" ht="18.75" customHeight="1">
      <c r="A48" s="39"/>
    </row>
    <row r="49" spans="1:1" ht="18.75" customHeight="1">
      <c r="A49" s="39"/>
    </row>
    <row r="50" spans="1:1" ht="18.75" customHeight="1">
      <c r="A50" s="39"/>
    </row>
    <row r="51" spans="1:1" ht="18.75" customHeight="1">
      <c r="A51" s="39"/>
    </row>
    <row r="52" spans="1:1" ht="18.75" customHeight="1">
      <c r="A52" s="39"/>
    </row>
  </sheetData>
  <mergeCells count="17">
    <mergeCell ref="C35:N35"/>
    <mergeCell ref="C37:N37"/>
    <mergeCell ref="C38:N38"/>
    <mergeCell ref="C33:N33"/>
    <mergeCell ref="C28:N28"/>
    <mergeCell ref="C29:N29"/>
    <mergeCell ref="C30:N30"/>
    <mergeCell ref="C34:N34"/>
    <mergeCell ref="C22:N22"/>
    <mergeCell ref="C23:N23"/>
    <mergeCell ref="C24:N24"/>
    <mergeCell ref="C25:N25"/>
    <mergeCell ref="C17:I17"/>
    <mergeCell ref="J17:M17"/>
    <mergeCell ref="C18:I18"/>
    <mergeCell ref="C19:I19"/>
    <mergeCell ref="C21:N21"/>
  </mergeCells>
  <phoneticPr fontId="2"/>
  <pageMargins left="0.23622047244094491" right="0.23622047244094491" top="0.74803149606299213" bottom="0.74803149606299213" header="0.31496062992125984" footer="0.31496062992125984"/>
  <pageSetup paperSize="9" scale="90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1"/>
  <sheetViews>
    <sheetView workbookViewId="0">
      <selection activeCell="W43" sqref="W43"/>
    </sheetView>
  </sheetViews>
  <sheetFormatPr defaultColWidth="10.625" defaultRowHeight="15.75" customHeight="1"/>
  <cols>
    <col min="1" max="1" width="4.25" style="1" customWidth="1"/>
    <col min="2" max="2" width="17.5" style="1" customWidth="1"/>
    <col min="3" max="3" width="5" style="1" customWidth="1"/>
    <col min="4" max="4" width="4" style="1" customWidth="1"/>
    <col min="5" max="5" width="4.625" style="1" customWidth="1"/>
    <col min="6" max="6" width="3.375" style="1" customWidth="1"/>
    <col min="7" max="7" width="4" style="1" customWidth="1"/>
    <col min="8" max="10" width="3.625" style="1" customWidth="1"/>
    <col min="11" max="11" width="4.75" style="1" customWidth="1"/>
    <col min="12" max="12" width="4.125" style="1" customWidth="1"/>
    <col min="13" max="14" width="4" style="1" customWidth="1"/>
    <col min="15" max="15" width="4.375" style="1" customWidth="1"/>
    <col min="16" max="16" width="4.25" style="1" customWidth="1"/>
    <col min="17" max="18" width="4.375" style="1" customWidth="1"/>
    <col min="19" max="19" width="3.75" style="1" customWidth="1"/>
    <col min="20" max="20" width="2.5" style="1" customWidth="1"/>
    <col min="21" max="21" width="12.75" style="1" bestFit="1" customWidth="1"/>
    <col min="22" max="22" width="8.375" style="1" customWidth="1"/>
    <col min="23" max="16384" width="10.625" style="1"/>
  </cols>
  <sheetData>
    <row r="1" spans="1:22" thickBot="1">
      <c r="E1" s="2"/>
      <c r="F1" s="2"/>
      <c r="G1" s="3"/>
      <c r="K1" s="2"/>
      <c r="M1" s="2"/>
      <c r="N1" s="2"/>
      <c r="S1" s="2"/>
    </row>
    <row r="2" spans="1:22" ht="15">
      <c r="D2" s="4"/>
      <c r="E2" s="5"/>
      <c r="F2" s="5"/>
      <c r="G2" s="4"/>
      <c r="H2" s="4"/>
      <c r="I2" s="4"/>
      <c r="J2" s="4"/>
      <c r="K2" s="5"/>
      <c r="L2" s="4"/>
      <c r="M2" s="5"/>
      <c r="N2" s="6"/>
      <c r="O2" s="4"/>
      <c r="P2" s="4"/>
      <c r="Q2" s="4"/>
      <c r="R2" s="4"/>
      <c r="S2" s="5"/>
      <c r="U2" s="7"/>
      <c r="V2" s="8"/>
    </row>
    <row r="3" spans="1:22" ht="19.5">
      <c r="D3" s="4"/>
      <c r="E3" s="5"/>
      <c r="F3" s="5"/>
      <c r="G3" s="4"/>
      <c r="H3" s="4"/>
      <c r="I3" s="4"/>
      <c r="J3" s="4"/>
      <c r="K3" s="5"/>
      <c r="L3" s="4"/>
      <c r="M3" s="5"/>
      <c r="N3" s="6"/>
      <c r="O3" s="4"/>
      <c r="P3" s="4"/>
      <c r="Q3" s="4"/>
      <c r="R3" s="4"/>
      <c r="S3" s="5"/>
      <c r="U3" s="9" t="s">
        <v>11</v>
      </c>
      <c r="V3" s="10">
        <f>SUM(U10:U74)</f>
        <v>1395.6779999999999</v>
      </c>
    </row>
    <row r="4" spans="1:22" ht="19.5">
      <c r="D4" s="4"/>
      <c r="E4" s="5"/>
      <c r="F4" s="5"/>
      <c r="G4" s="4"/>
      <c r="H4" s="4"/>
      <c r="I4" s="4"/>
      <c r="J4" s="4"/>
      <c r="K4" s="5"/>
      <c r="L4" s="4"/>
      <c r="M4" s="5"/>
      <c r="N4" s="11"/>
      <c r="O4" s="4"/>
      <c r="P4" s="4"/>
      <c r="Q4" s="4"/>
      <c r="R4" s="4"/>
      <c r="S4" s="5"/>
      <c r="U4" s="9" t="s">
        <v>12</v>
      </c>
      <c r="V4" s="12">
        <f>IF(V5&gt;0,V3+114.02*V5,V3)</f>
        <v>1965.7779999999998</v>
      </c>
    </row>
    <row r="5" spans="1:22" thickBot="1">
      <c r="B5" s="164"/>
      <c r="C5" s="164"/>
      <c r="D5" s="164"/>
      <c r="E5" s="5"/>
      <c r="F5" s="5"/>
      <c r="G5" s="4"/>
      <c r="H5" s="4"/>
      <c r="I5" s="4"/>
      <c r="J5" s="4"/>
      <c r="K5" s="5"/>
      <c r="L5" s="4"/>
      <c r="M5" s="5"/>
      <c r="N5" s="11"/>
      <c r="O5" s="4"/>
      <c r="P5" s="4"/>
      <c r="Q5" s="4"/>
      <c r="R5" s="4"/>
      <c r="S5" s="5"/>
      <c r="U5" s="13" t="s">
        <v>89</v>
      </c>
      <c r="V5" s="14">
        <f>C11+C21-C13-C15-C51-C52*2</f>
        <v>5</v>
      </c>
    </row>
    <row r="6" spans="1:22" ht="15">
      <c r="B6" s="15"/>
      <c r="C6" s="3"/>
      <c r="D6" s="4"/>
      <c r="E6" s="5"/>
      <c r="F6" s="5"/>
      <c r="G6" s="4"/>
      <c r="H6" s="4"/>
      <c r="I6" s="4"/>
      <c r="J6" s="4"/>
      <c r="K6" s="5"/>
      <c r="L6" s="4"/>
      <c r="M6" s="5"/>
      <c r="N6" s="11"/>
      <c r="O6" s="4"/>
      <c r="P6" s="4"/>
      <c r="Q6" s="4"/>
      <c r="R6" s="4"/>
      <c r="S6" s="5"/>
    </row>
    <row r="7" spans="1:22" ht="15">
      <c r="B7" s="15"/>
      <c r="C7" s="3"/>
    </row>
    <row r="8" spans="1:22" ht="19.5">
      <c r="A8" s="17"/>
      <c r="B8" s="18"/>
      <c r="C8" s="19"/>
      <c r="D8" s="17"/>
      <c r="E8" s="20" t="s">
        <v>90</v>
      </c>
      <c r="F8" s="17"/>
      <c r="G8" s="17"/>
      <c r="H8" s="17"/>
      <c r="I8" s="17"/>
      <c r="J8" s="17"/>
      <c r="K8" s="17"/>
      <c r="L8" s="17"/>
      <c r="M8" s="20" t="s">
        <v>91</v>
      </c>
      <c r="N8" s="17"/>
      <c r="O8" s="17"/>
      <c r="P8" s="17"/>
      <c r="Q8" s="17"/>
      <c r="R8" s="17"/>
      <c r="S8" s="17"/>
      <c r="T8" s="17"/>
      <c r="U8" s="17" t="s">
        <v>13</v>
      </c>
    </row>
    <row r="9" spans="1:22" ht="19.5">
      <c r="A9" s="21"/>
      <c r="B9" s="21"/>
      <c r="C9" s="22" t="s">
        <v>92</v>
      </c>
      <c r="D9" s="57" t="s">
        <v>5</v>
      </c>
      <c r="E9" s="57" t="s">
        <v>6</v>
      </c>
      <c r="F9" s="57" t="s">
        <v>8</v>
      </c>
      <c r="G9" s="57" t="s">
        <v>7</v>
      </c>
      <c r="H9" s="57" t="s">
        <v>9</v>
      </c>
      <c r="I9" s="57" t="s">
        <v>93</v>
      </c>
      <c r="J9" s="57" t="s">
        <v>94</v>
      </c>
      <c r="K9" s="57"/>
      <c r="L9" s="57" t="s">
        <v>5</v>
      </c>
      <c r="M9" s="57" t="s">
        <v>6</v>
      </c>
      <c r="N9" s="57" t="s">
        <v>8</v>
      </c>
      <c r="O9" s="57" t="s">
        <v>7</v>
      </c>
      <c r="P9" s="57" t="s">
        <v>9</v>
      </c>
      <c r="Q9" s="57" t="s">
        <v>93</v>
      </c>
      <c r="R9" s="57" t="s">
        <v>94</v>
      </c>
      <c r="S9" s="57"/>
      <c r="T9" s="57"/>
      <c r="U9" s="57"/>
      <c r="V9" s="23"/>
    </row>
    <row r="10" spans="1:22" ht="14.25" customHeight="1">
      <c r="A10" s="158" t="s">
        <v>14</v>
      </c>
      <c r="B10" s="58" t="s">
        <v>95</v>
      </c>
      <c r="C10" s="24">
        <v>1</v>
      </c>
      <c r="D10" s="17">
        <v>3</v>
      </c>
      <c r="E10" s="17">
        <v>5</v>
      </c>
      <c r="F10" s="17">
        <v>1</v>
      </c>
      <c r="G10" s="17">
        <v>1</v>
      </c>
      <c r="H10" s="17">
        <v>0</v>
      </c>
      <c r="I10" s="17"/>
      <c r="J10" s="17"/>
      <c r="K10" s="17"/>
      <c r="L10" s="17">
        <f>D10*C10</f>
        <v>3</v>
      </c>
      <c r="M10" s="17">
        <f>E10*C10</f>
        <v>5</v>
      </c>
      <c r="N10" s="17">
        <f>F10*C10</f>
        <v>1</v>
      </c>
      <c r="O10" s="17">
        <f>G10*C10</f>
        <v>1</v>
      </c>
      <c r="P10" s="17">
        <f>H10*C10</f>
        <v>0</v>
      </c>
      <c r="Q10" s="17">
        <f>I10*C10</f>
        <v>0</v>
      </c>
      <c r="R10" s="17">
        <f>J10*C10</f>
        <v>0</v>
      </c>
      <c r="S10" s="17"/>
      <c r="T10" s="17"/>
      <c r="U10" s="25">
        <f>L10*12.01+M10*1.008+N10*14.01+O10*16+P10*32.07+Q10*30.97+R10*65.38</f>
        <v>71.08</v>
      </c>
    </row>
    <row r="11" spans="1:22" ht="15">
      <c r="A11" s="159"/>
      <c r="B11" s="4" t="s">
        <v>96</v>
      </c>
      <c r="C11" s="26"/>
      <c r="D11" s="16">
        <v>6</v>
      </c>
      <c r="E11" s="16">
        <v>12</v>
      </c>
      <c r="F11" s="16">
        <v>4</v>
      </c>
      <c r="G11" s="16">
        <v>1</v>
      </c>
      <c r="H11" s="16">
        <v>0</v>
      </c>
      <c r="I11" s="16"/>
      <c r="J11" s="16"/>
      <c r="K11" s="16"/>
      <c r="L11" s="16">
        <f t="shared" ref="L11:L29" si="0">D11*C11</f>
        <v>0</v>
      </c>
      <c r="M11" s="16">
        <f t="shared" ref="M11:M29" si="1">E11*C11</f>
        <v>0</v>
      </c>
      <c r="N11" s="16">
        <f t="shared" ref="N11:N29" si="2">F11*C11</f>
        <v>0</v>
      </c>
      <c r="O11" s="16">
        <f t="shared" ref="O11:O29" si="3">G11*C11</f>
        <v>0</v>
      </c>
      <c r="P11" s="16">
        <f t="shared" ref="P11:P29" si="4">H11*C11</f>
        <v>0</v>
      </c>
      <c r="Q11" s="16">
        <f>I11*C11</f>
        <v>0</v>
      </c>
      <c r="R11" s="16">
        <f>J11*C11</f>
        <v>0</v>
      </c>
      <c r="S11" s="16"/>
      <c r="T11" s="16"/>
      <c r="U11" s="27">
        <f t="shared" ref="U11:U39" si="5">L11*12.01+M11*1.008+N11*14.01+O11*16+P11*32.07+Q11*30.97+R11*65.38</f>
        <v>0</v>
      </c>
    </row>
    <row r="12" spans="1:22" ht="15">
      <c r="A12" s="159"/>
      <c r="B12" s="4" t="s">
        <v>97</v>
      </c>
      <c r="C12" s="26"/>
      <c r="D12" s="16">
        <v>4</v>
      </c>
      <c r="E12" s="16">
        <v>6</v>
      </c>
      <c r="F12" s="16">
        <v>2</v>
      </c>
      <c r="G12" s="16">
        <v>2</v>
      </c>
      <c r="H12" s="16">
        <v>0</v>
      </c>
      <c r="I12" s="16"/>
      <c r="J12" s="16"/>
      <c r="K12" s="16"/>
      <c r="L12" s="16">
        <f t="shared" si="0"/>
        <v>0</v>
      </c>
      <c r="M12" s="16">
        <f t="shared" si="1"/>
        <v>0</v>
      </c>
      <c r="N12" s="16">
        <f t="shared" si="2"/>
        <v>0</v>
      </c>
      <c r="O12" s="16">
        <f t="shared" si="3"/>
        <v>0</v>
      </c>
      <c r="P12" s="16">
        <f t="shared" si="4"/>
        <v>0</v>
      </c>
      <c r="Q12" s="16">
        <f t="shared" ref="Q12:Q29" si="6">I12*C12</f>
        <v>0</v>
      </c>
      <c r="R12" s="16">
        <f t="shared" ref="R12:R29" si="7">J12*C12</f>
        <v>0</v>
      </c>
      <c r="S12" s="16"/>
      <c r="T12" s="16"/>
      <c r="U12" s="27">
        <f t="shared" si="5"/>
        <v>0</v>
      </c>
    </row>
    <row r="13" spans="1:22" ht="15">
      <c r="A13" s="159"/>
      <c r="B13" s="4" t="s">
        <v>98</v>
      </c>
      <c r="C13" s="26"/>
      <c r="D13" s="16">
        <v>4</v>
      </c>
      <c r="E13" s="16">
        <v>5</v>
      </c>
      <c r="F13" s="16">
        <v>1</v>
      </c>
      <c r="G13" s="16">
        <v>3</v>
      </c>
      <c r="H13" s="16">
        <v>0</v>
      </c>
      <c r="I13" s="16"/>
      <c r="J13" s="16"/>
      <c r="K13" s="16"/>
      <c r="L13" s="16">
        <f t="shared" si="0"/>
        <v>0</v>
      </c>
      <c r="M13" s="16">
        <f t="shared" si="1"/>
        <v>0</v>
      </c>
      <c r="N13" s="16">
        <f t="shared" si="2"/>
        <v>0</v>
      </c>
      <c r="O13" s="16">
        <f t="shared" si="3"/>
        <v>0</v>
      </c>
      <c r="P13" s="16">
        <f t="shared" si="4"/>
        <v>0</v>
      </c>
      <c r="Q13" s="16">
        <f t="shared" si="6"/>
        <v>0</v>
      </c>
      <c r="R13" s="16">
        <f t="shared" si="7"/>
        <v>0</v>
      </c>
      <c r="S13" s="16"/>
      <c r="T13" s="16"/>
      <c r="U13" s="27">
        <f t="shared" si="5"/>
        <v>0</v>
      </c>
    </row>
    <row r="14" spans="1:22" ht="15">
      <c r="A14" s="159"/>
      <c r="B14" s="4" t="s">
        <v>99</v>
      </c>
      <c r="C14" s="26"/>
      <c r="D14" s="16">
        <v>3</v>
      </c>
      <c r="E14" s="16">
        <v>5</v>
      </c>
      <c r="F14" s="16">
        <v>1</v>
      </c>
      <c r="G14" s="16">
        <v>1</v>
      </c>
      <c r="H14" s="16">
        <v>1</v>
      </c>
      <c r="I14" s="16"/>
      <c r="J14" s="16"/>
      <c r="K14" s="16"/>
      <c r="L14" s="16">
        <f t="shared" si="0"/>
        <v>0</v>
      </c>
      <c r="M14" s="16">
        <f t="shared" si="1"/>
        <v>0</v>
      </c>
      <c r="N14" s="16">
        <f t="shared" si="2"/>
        <v>0</v>
      </c>
      <c r="O14" s="16">
        <f t="shared" si="3"/>
        <v>0</v>
      </c>
      <c r="P14" s="16">
        <f t="shared" si="4"/>
        <v>0</v>
      </c>
      <c r="Q14" s="16">
        <f t="shared" si="6"/>
        <v>0</v>
      </c>
      <c r="R14" s="16">
        <f t="shared" si="7"/>
        <v>0</v>
      </c>
      <c r="S14" s="16"/>
      <c r="T14" s="16"/>
      <c r="U14" s="27">
        <f t="shared" si="5"/>
        <v>0</v>
      </c>
    </row>
    <row r="15" spans="1:22" ht="15">
      <c r="A15" s="159"/>
      <c r="B15" s="4" t="s">
        <v>100</v>
      </c>
      <c r="C15" s="26"/>
      <c r="D15" s="16">
        <v>5</v>
      </c>
      <c r="E15" s="16">
        <v>7</v>
      </c>
      <c r="F15" s="16">
        <v>1</v>
      </c>
      <c r="G15" s="16">
        <v>3</v>
      </c>
      <c r="H15" s="16">
        <v>0</v>
      </c>
      <c r="I15" s="16"/>
      <c r="J15" s="16"/>
      <c r="K15" s="16"/>
      <c r="L15" s="16">
        <f t="shared" si="0"/>
        <v>0</v>
      </c>
      <c r="M15" s="16">
        <f t="shared" si="1"/>
        <v>0</v>
      </c>
      <c r="N15" s="16">
        <f t="shared" si="2"/>
        <v>0</v>
      </c>
      <c r="O15" s="16">
        <f t="shared" si="3"/>
        <v>0</v>
      </c>
      <c r="P15" s="16">
        <f t="shared" si="4"/>
        <v>0</v>
      </c>
      <c r="Q15" s="16">
        <f t="shared" si="6"/>
        <v>0</v>
      </c>
      <c r="R15" s="16">
        <f t="shared" si="7"/>
        <v>0</v>
      </c>
      <c r="S15" s="16"/>
      <c r="T15" s="16"/>
      <c r="U15" s="27">
        <f t="shared" si="5"/>
        <v>0</v>
      </c>
    </row>
    <row r="16" spans="1:22" ht="15">
      <c r="A16" s="159"/>
      <c r="B16" s="4" t="s">
        <v>101</v>
      </c>
      <c r="C16" s="26">
        <v>1</v>
      </c>
      <c r="D16" s="16">
        <v>5</v>
      </c>
      <c r="E16" s="16">
        <v>8</v>
      </c>
      <c r="F16" s="16">
        <v>2</v>
      </c>
      <c r="G16" s="16">
        <v>2</v>
      </c>
      <c r="H16" s="16">
        <v>0</v>
      </c>
      <c r="I16" s="16"/>
      <c r="J16" s="16"/>
      <c r="K16" s="16"/>
      <c r="L16" s="16">
        <f t="shared" si="0"/>
        <v>5</v>
      </c>
      <c r="M16" s="16">
        <f t="shared" si="1"/>
        <v>8</v>
      </c>
      <c r="N16" s="16">
        <f t="shared" si="2"/>
        <v>2</v>
      </c>
      <c r="O16" s="16">
        <f t="shared" si="3"/>
        <v>2</v>
      </c>
      <c r="P16" s="16">
        <f t="shared" si="4"/>
        <v>0</v>
      </c>
      <c r="Q16" s="16">
        <f t="shared" si="6"/>
        <v>0</v>
      </c>
      <c r="R16" s="16">
        <f t="shared" si="7"/>
        <v>0</v>
      </c>
      <c r="S16" s="16"/>
      <c r="T16" s="16"/>
      <c r="U16" s="27">
        <f t="shared" si="5"/>
        <v>128.13400000000001</v>
      </c>
    </row>
    <row r="17" spans="1:21" ht="15.75" customHeight="1">
      <c r="A17" s="159"/>
      <c r="B17" s="4" t="s">
        <v>102</v>
      </c>
      <c r="C17" s="26">
        <v>1</v>
      </c>
      <c r="D17" s="16">
        <v>2</v>
      </c>
      <c r="E17" s="16">
        <v>3</v>
      </c>
      <c r="F17" s="16">
        <v>1</v>
      </c>
      <c r="G17" s="16">
        <v>1</v>
      </c>
      <c r="H17" s="16">
        <v>0</v>
      </c>
      <c r="I17" s="16"/>
      <c r="J17" s="16"/>
      <c r="K17" s="16"/>
      <c r="L17" s="16">
        <f t="shared" si="0"/>
        <v>2</v>
      </c>
      <c r="M17" s="16">
        <f t="shared" si="1"/>
        <v>3</v>
      </c>
      <c r="N17" s="16">
        <f t="shared" si="2"/>
        <v>1</v>
      </c>
      <c r="O17" s="16">
        <f t="shared" si="3"/>
        <v>1</v>
      </c>
      <c r="P17" s="16">
        <f t="shared" si="4"/>
        <v>0</v>
      </c>
      <c r="Q17" s="16">
        <f t="shared" si="6"/>
        <v>0</v>
      </c>
      <c r="R17" s="16">
        <f t="shared" si="7"/>
        <v>0</v>
      </c>
      <c r="S17" s="16"/>
      <c r="T17" s="16"/>
      <c r="U17" s="27">
        <f t="shared" si="5"/>
        <v>57.054000000000002</v>
      </c>
    </row>
    <row r="18" spans="1:21" ht="15.75" customHeight="1">
      <c r="A18" s="159"/>
      <c r="B18" s="4" t="s">
        <v>103</v>
      </c>
      <c r="C18" s="26"/>
      <c r="D18" s="16">
        <v>6</v>
      </c>
      <c r="E18" s="16">
        <v>7</v>
      </c>
      <c r="F18" s="16">
        <v>3</v>
      </c>
      <c r="G18" s="16">
        <v>1</v>
      </c>
      <c r="H18" s="16">
        <v>0</v>
      </c>
      <c r="I18" s="16"/>
      <c r="J18" s="16"/>
      <c r="K18" s="16"/>
      <c r="L18" s="16">
        <f t="shared" si="0"/>
        <v>0</v>
      </c>
      <c r="M18" s="16">
        <f t="shared" si="1"/>
        <v>0</v>
      </c>
      <c r="N18" s="16">
        <f t="shared" si="2"/>
        <v>0</v>
      </c>
      <c r="O18" s="16">
        <f t="shared" si="3"/>
        <v>0</v>
      </c>
      <c r="P18" s="16">
        <f t="shared" si="4"/>
        <v>0</v>
      </c>
      <c r="Q18" s="16">
        <f t="shared" si="6"/>
        <v>0</v>
      </c>
      <c r="R18" s="16">
        <f t="shared" si="7"/>
        <v>0</v>
      </c>
      <c r="S18" s="16"/>
      <c r="T18" s="16"/>
      <c r="U18" s="27">
        <f t="shared" si="5"/>
        <v>0</v>
      </c>
    </row>
    <row r="19" spans="1:21" ht="15.75" customHeight="1">
      <c r="A19" s="159"/>
      <c r="B19" s="4" t="s">
        <v>104</v>
      </c>
      <c r="C19" s="26"/>
      <c r="D19" s="16">
        <v>6</v>
      </c>
      <c r="E19" s="16">
        <v>11</v>
      </c>
      <c r="F19" s="16">
        <v>1</v>
      </c>
      <c r="G19" s="16">
        <v>1</v>
      </c>
      <c r="H19" s="16">
        <v>0</v>
      </c>
      <c r="I19" s="16"/>
      <c r="J19" s="16"/>
      <c r="K19" s="16"/>
      <c r="L19" s="16">
        <f t="shared" si="0"/>
        <v>0</v>
      </c>
      <c r="M19" s="16">
        <f t="shared" si="1"/>
        <v>0</v>
      </c>
      <c r="N19" s="16">
        <f t="shared" si="2"/>
        <v>0</v>
      </c>
      <c r="O19" s="16">
        <f t="shared" si="3"/>
        <v>0</v>
      </c>
      <c r="P19" s="16">
        <f t="shared" si="4"/>
        <v>0</v>
      </c>
      <c r="Q19" s="16">
        <f t="shared" si="6"/>
        <v>0</v>
      </c>
      <c r="R19" s="16">
        <f t="shared" si="7"/>
        <v>0</v>
      </c>
      <c r="S19" s="16"/>
      <c r="T19" s="16"/>
      <c r="U19" s="27">
        <f t="shared" si="5"/>
        <v>0</v>
      </c>
    </row>
    <row r="20" spans="1:21" ht="15.75" customHeight="1">
      <c r="A20" s="159"/>
      <c r="B20" s="4" t="s">
        <v>105</v>
      </c>
      <c r="C20" s="26"/>
      <c r="D20" s="16">
        <v>6</v>
      </c>
      <c r="E20" s="16">
        <v>11</v>
      </c>
      <c r="F20" s="16">
        <v>1</v>
      </c>
      <c r="G20" s="16">
        <v>1</v>
      </c>
      <c r="H20" s="16">
        <v>0</v>
      </c>
      <c r="I20" s="16"/>
      <c r="J20" s="16"/>
      <c r="K20" s="16"/>
      <c r="L20" s="16">
        <f t="shared" si="0"/>
        <v>0</v>
      </c>
      <c r="M20" s="16">
        <f t="shared" si="1"/>
        <v>0</v>
      </c>
      <c r="N20" s="16">
        <f t="shared" si="2"/>
        <v>0</v>
      </c>
      <c r="O20" s="16">
        <f t="shared" si="3"/>
        <v>0</v>
      </c>
      <c r="P20" s="16">
        <f t="shared" si="4"/>
        <v>0</v>
      </c>
      <c r="Q20" s="16">
        <f t="shared" si="6"/>
        <v>0</v>
      </c>
      <c r="R20" s="16">
        <f t="shared" si="7"/>
        <v>0</v>
      </c>
      <c r="S20" s="16"/>
      <c r="T20" s="16"/>
      <c r="U20" s="27">
        <f t="shared" si="5"/>
        <v>0</v>
      </c>
    </row>
    <row r="21" spans="1:21" ht="15.75" customHeight="1">
      <c r="A21" s="159"/>
      <c r="B21" s="4" t="s">
        <v>106</v>
      </c>
      <c r="C21" s="26">
        <v>5</v>
      </c>
      <c r="D21" s="16">
        <v>6</v>
      </c>
      <c r="E21" s="16">
        <v>12</v>
      </c>
      <c r="F21" s="16">
        <v>2</v>
      </c>
      <c r="G21" s="16">
        <v>1</v>
      </c>
      <c r="H21" s="16">
        <v>0</v>
      </c>
      <c r="I21" s="16"/>
      <c r="J21" s="16"/>
      <c r="K21" s="16"/>
      <c r="L21" s="16">
        <f t="shared" si="0"/>
        <v>30</v>
      </c>
      <c r="M21" s="16">
        <f t="shared" si="1"/>
        <v>60</v>
      </c>
      <c r="N21" s="16">
        <f t="shared" si="2"/>
        <v>10</v>
      </c>
      <c r="O21" s="16">
        <f t="shared" si="3"/>
        <v>5</v>
      </c>
      <c r="P21" s="16">
        <f t="shared" si="4"/>
        <v>0</v>
      </c>
      <c r="Q21" s="16">
        <f t="shared" si="6"/>
        <v>0</v>
      </c>
      <c r="R21" s="16">
        <f t="shared" si="7"/>
        <v>0</v>
      </c>
      <c r="S21" s="16"/>
      <c r="T21" s="16"/>
      <c r="U21" s="27">
        <f t="shared" si="5"/>
        <v>640.88</v>
      </c>
    </row>
    <row r="22" spans="1:21" ht="15.75" customHeight="1">
      <c r="A22" s="159"/>
      <c r="B22" s="4" t="s">
        <v>107</v>
      </c>
      <c r="C22" s="26"/>
      <c r="D22" s="16">
        <v>5</v>
      </c>
      <c r="E22" s="16">
        <v>9</v>
      </c>
      <c r="F22" s="16">
        <v>1</v>
      </c>
      <c r="G22" s="16">
        <v>1</v>
      </c>
      <c r="H22" s="16">
        <v>1</v>
      </c>
      <c r="I22" s="16"/>
      <c r="J22" s="16"/>
      <c r="K22" s="16"/>
      <c r="L22" s="16">
        <f t="shared" si="0"/>
        <v>0</v>
      </c>
      <c r="M22" s="16">
        <f t="shared" si="1"/>
        <v>0</v>
      </c>
      <c r="N22" s="16">
        <f t="shared" si="2"/>
        <v>0</v>
      </c>
      <c r="O22" s="16">
        <f t="shared" si="3"/>
        <v>0</v>
      </c>
      <c r="P22" s="16">
        <f t="shared" si="4"/>
        <v>0</v>
      </c>
      <c r="Q22" s="16">
        <f t="shared" si="6"/>
        <v>0</v>
      </c>
      <c r="R22" s="16">
        <f t="shared" si="7"/>
        <v>0</v>
      </c>
      <c r="S22" s="16"/>
      <c r="T22" s="16"/>
      <c r="U22" s="27">
        <f t="shared" si="5"/>
        <v>0</v>
      </c>
    </row>
    <row r="23" spans="1:21" ht="15.75" customHeight="1">
      <c r="A23" s="159"/>
      <c r="B23" s="4" t="s">
        <v>108</v>
      </c>
      <c r="C23" s="26">
        <v>2</v>
      </c>
      <c r="D23" s="16">
        <v>9</v>
      </c>
      <c r="E23" s="16">
        <v>9</v>
      </c>
      <c r="F23" s="16">
        <v>1</v>
      </c>
      <c r="G23" s="16">
        <v>1</v>
      </c>
      <c r="H23" s="16">
        <v>0</v>
      </c>
      <c r="I23" s="16"/>
      <c r="J23" s="16"/>
      <c r="K23" s="16"/>
      <c r="L23" s="16">
        <f t="shared" si="0"/>
        <v>18</v>
      </c>
      <c r="M23" s="16">
        <f t="shared" si="1"/>
        <v>18</v>
      </c>
      <c r="N23" s="16">
        <f t="shared" si="2"/>
        <v>2</v>
      </c>
      <c r="O23" s="16">
        <f t="shared" si="3"/>
        <v>2</v>
      </c>
      <c r="P23" s="16">
        <f t="shared" si="4"/>
        <v>0</v>
      </c>
      <c r="Q23" s="16">
        <f t="shared" si="6"/>
        <v>0</v>
      </c>
      <c r="R23" s="16">
        <f t="shared" si="7"/>
        <v>0</v>
      </c>
      <c r="S23" s="16"/>
      <c r="T23" s="16"/>
      <c r="U23" s="27">
        <f t="shared" si="5"/>
        <v>294.34399999999999</v>
      </c>
    </row>
    <row r="24" spans="1:21" ht="15.75" customHeight="1">
      <c r="A24" s="159"/>
      <c r="B24" s="4" t="s">
        <v>109</v>
      </c>
      <c r="C24" s="26"/>
      <c r="D24" s="16">
        <v>5</v>
      </c>
      <c r="E24" s="16">
        <v>7</v>
      </c>
      <c r="F24" s="16">
        <v>1</v>
      </c>
      <c r="G24" s="16">
        <v>1</v>
      </c>
      <c r="H24" s="16">
        <v>0</v>
      </c>
      <c r="I24" s="16"/>
      <c r="J24" s="16"/>
      <c r="K24" s="16"/>
      <c r="L24" s="16">
        <f t="shared" si="0"/>
        <v>0</v>
      </c>
      <c r="M24" s="16">
        <f t="shared" si="1"/>
        <v>0</v>
      </c>
      <c r="N24" s="16">
        <f t="shared" si="2"/>
        <v>0</v>
      </c>
      <c r="O24" s="16">
        <f t="shared" si="3"/>
        <v>0</v>
      </c>
      <c r="P24" s="16">
        <f t="shared" si="4"/>
        <v>0</v>
      </c>
      <c r="Q24" s="16">
        <f t="shared" si="6"/>
        <v>0</v>
      </c>
      <c r="R24" s="16">
        <f t="shared" si="7"/>
        <v>0</v>
      </c>
      <c r="S24" s="16"/>
      <c r="T24" s="16"/>
      <c r="U24" s="27">
        <f t="shared" si="5"/>
        <v>0</v>
      </c>
    </row>
    <row r="25" spans="1:21" ht="15.75" customHeight="1">
      <c r="A25" s="159"/>
      <c r="B25" s="4" t="s">
        <v>110</v>
      </c>
      <c r="C25" s="26">
        <v>1</v>
      </c>
      <c r="D25" s="16">
        <v>3</v>
      </c>
      <c r="E25" s="16">
        <v>5</v>
      </c>
      <c r="F25" s="16">
        <v>1</v>
      </c>
      <c r="G25" s="16">
        <v>2</v>
      </c>
      <c r="H25" s="16">
        <v>0</v>
      </c>
      <c r="I25" s="16"/>
      <c r="J25" s="16"/>
      <c r="K25" s="16"/>
      <c r="L25" s="16">
        <f t="shared" si="0"/>
        <v>3</v>
      </c>
      <c r="M25" s="16">
        <f t="shared" si="1"/>
        <v>5</v>
      </c>
      <c r="N25" s="16">
        <f t="shared" si="2"/>
        <v>1</v>
      </c>
      <c r="O25" s="16">
        <f t="shared" si="3"/>
        <v>2</v>
      </c>
      <c r="P25" s="16">
        <f t="shared" si="4"/>
        <v>0</v>
      </c>
      <c r="Q25" s="16">
        <f t="shared" si="6"/>
        <v>0</v>
      </c>
      <c r="R25" s="16">
        <f t="shared" si="7"/>
        <v>0</v>
      </c>
      <c r="S25" s="16"/>
      <c r="T25" s="16"/>
      <c r="U25" s="27">
        <f t="shared" si="5"/>
        <v>87.08</v>
      </c>
    </row>
    <row r="26" spans="1:21" ht="15.75" customHeight="1">
      <c r="A26" s="159"/>
      <c r="B26" s="4" t="s">
        <v>111</v>
      </c>
      <c r="C26" s="26"/>
      <c r="D26" s="16">
        <v>4</v>
      </c>
      <c r="E26" s="16">
        <v>7</v>
      </c>
      <c r="F26" s="16">
        <v>1</v>
      </c>
      <c r="G26" s="16">
        <v>2</v>
      </c>
      <c r="H26" s="16">
        <v>0</v>
      </c>
      <c r="I26" s="16"/>
      <c r="J26" s="16"/>
      <c r="K26" s="16"/>
      <c r="L26" s="16">
        <f t="shared" si="0"/>
        <v>0</v>
      </c>
      <c r="M26" s="16">
        <f t="shared" si="1"/>
        <v>0</v>
      </c>
      <c r="N26" s="16">
        <f t="shared" si="2"/>
        <v>0</v>
      </c>
      <c r="O26" s="16">
        <f t="shared" si="3"/>
        <v>0</v>
      </c>
      <c r="P26" s="16">
        <f t="shared" si="4"/>
        <v>0</v>
      </c>
      <c r="Q26" s="16">
        <f t="shared" si="6"/>
        <v>0</v>
      </c>
      <c r="R26" s="16">
        <f t="shared" si="7"/>
        <v>0</v>
      </c>
      <c r="S26" s="16"/>
      <c r="T26" s="16"/>
      <c r="U26" s="27">
        <f t="shared" si="5"/>
        <v>0</v>
      </c>
    </row>
    <row r="27" spans="1:21" ht="15.75" customHeight="1">
      <c r="A27" s="159"/>
      <c r="B27" s="4" t="s">
        <v>112</v>
      </c>
      <c r="C27" s="26"/>
      <c r="D27" s="16">
        <v>11</v>
      </c>
      <c r="E27" s="16">
        <v>10</v>
      </c>
      <c r="F27" s="16">
        <v>2</v>
      </c>
      <c r="G27" s="16">
        <v>1</v>
      </c>
      <c r="H27" s="16">
        <v>0</v>
      </c>
      <c r="I27" s="16"/>
      <c r="J27" s="16"/>
      <c r="K27" s="16"/>
      <c r="L27" s="16">
        <f t="shared" si="0"/>
        <v>0</v>
      </c>
      <c r="M27" s="16">
        <f t="shared" si="1"/>
        <v>0</v>
      </c>
      <c r="N27" s="16">
        <f t="shared" si="2"/>
        <v>0</v>
      </c>
      <c r="O27" s="16">
        <f t="shared" si="3"/>
        <v>0</v>
      </c>
      <c r="P27" s="16">
        <f t="shared" si="4"/>
        <v>0</v>
      </c>
      <c r="Q27" s="16">
        <f t="shared" si="6"/>
        <v>0</v>
      </c>
      <c r="R27" s="16">
        <f t="shared" si="7"/>
        <v>0</v>
      </c>
      <c r="S27" s="16"/>
      <c r="T27" s="16"/>
      <c r="U27" s="27">
        <f t="shared" si="5"/>
        <v>0</v>
      </c>
    </row>
    <row r="28" spans="1:21" ht="15.75" customHeight="1">
      <c r="A28" s="159"/>
      <c r="B28" s="4" t="s">
        <v>113</v>
      </c>
      <c r="C28" s="26"/>
      <c r="D28" s="16">
        <v>9</v>
      </c>
      <c r="E28" s="16">
        <v>9</v>
      </c>
      <c r="F28" s="16">
        <v>1</v>
      </c>
      <c r="G28" s="16">
        <v>2</v>
      </c>
      <c r="H28" s="16">
        <v>0</v>
      </c>
      <c r="I28" s="16"/>
      <c r="J28" s="16"/>
      <c r="K28" s="16"/>
      <c r="L28" s="16">
        <f t="shared" si="0"/>
        <v>0</v>
      </c>
      <c r="M28" s="16">
        <f t="shared" si="1"/>
        <v>0</v>
      </c>
      <c r="N28" s="16">
        <f t="shared" si="2"/>
        <v>0</v>
      </c>
      <c r="O28" s="16">
        <f t="shared" si="3"/>
        <v>0</v>
      </c>
      <c r="P28" s="16">
        <f t="shared" si="4"/>
        <v>0</v>
      </c>
      <c r="Q28" s="16">
        <f t="shared" si="6"/>
        <v>0</v>
      </c>
      <c r="R28" s="16">
        <f t="shared" si="7"/>
        <v>0</v>
      </c>
      <c r="S28" s="16"/>
      <c r="T28" s="16"/>
      <c r="U28" s="27">
        <f t="shared" si="5"/>
        <v>0</v>
      </c>
    </row>
    <row r="29" spans="1:21" ht="15.75" customHeight="1">
      <c r="A29" s="28"/>
      <c r="B29" s="59" t="s">
        <v>114</v>
      </c>
      <c r="C29" s="29"/>
      <c r="D29" s="28">
        <v>5</v>
      </c>
      <c r="E29" s="28">
        <v>9</v>
      </c>
      <c r="F29" s="28">
        <v>1</v>
      </c>
      <c r="G29" s="28">
        <v>1</v>
      </c>
      <c r="H29" s="28">
        <v>0</v>
      </c>
      <c r="I29" s="28"/>
      <c r="J29" s="28"/>
      <c r="K29" s="28"/>
      <c r="L29" s="28">
        <f t="shared" si="0"/>
        <v>0</v>
      </c>
      <c r="M29" s="28">
        <f t="shared" si="1"/>
        <v>0</v>
      </c>
      <c r="N29" s="28">
        <f t="shared" si="2"/>
        <v>0</v>
      </c>
      <c r="O29" s="28">
        <f t="shared" si="3"/>
        <v>0</v>
      </c>
      <c r="P29" s="28">
        <f t="shared" si="4"/>
        <v>0</v>
      </c>
      <c r="Q29" s="28">
        <f t="shared" si="6"/>
        <v>0</v>
      </c>
      <c r="R29" s="28">
        <f t="shared" si="7"/>
        <v>0</v>
      </c>
      <c r="S29" s="28"/>
      <c r="T29" s="28"/>
      <c r="U29" s="30">
        <f t="shared" si="5"/>
        <v>0</v>
      </c>
    </row>
    <row r="30" spans="1:21" ht="15.75" customHeight="1">
      <c r="B30" s="34"/>
      <c r="C30" s="31"/>
      <c r="U30" s="4"/>
    </row>
    <row r="31" spans="1:21" ht="15.75" customHeight="1">
      <c r="A31" s="161" t="s">
        <v>15</v>
      </c>
      <c r="B31" s="58" t="s">
        <v>115</v>
      </c>
      <c r="C31" s="24"/>
      <c r="D31" s="17">
        <v>12</v>
      </c>
      <c r="E31" s="17">
        <v>18</v>
      </c>
      <c r="F31" s="17">
        <v>2</v>
      </c>
      <c r="G31" s="17">
        <v>2</v>
      </c>
      <c r="H31" s="17">
        <v>0</v>
      </c>
      <c r="I31" s="17"/>
      <c r="J31" s="17"/>
      <c r="K31" s="17"/>
      <c r="L31" s="17">
        <f t="shared" ref="L31:L39" si="8">D31*C31</f>
        <v>0</v>
      </c>
      <c r="M31" s="17">
        <f t="shared" ref="M31:M39" si="9">E31*C31</f>
        <v>0</v>
      </c>
      <c r="N31" s="17">
        <f t="shared" ref="N31:N39" si="10">F31*C31</f>
        <v>0</v>
      </c>
      <c r="O31" s="17">
        <f t="shared" ref="O31:O39" si="11">G31*C31</f>
        <v>0</v>
      </c>
      <c r="P31" s="17">
        <f t="shared" ref="P31:P39" si="12">H31*C31</f>
        <v>0</v>
      </c>
      <c r="Q31" s="17">
        <f>I31*C31</f>
        <v>0</v>
      </c>
      <c r="R31" s="17">
        <f>J31*C31</f>
        <v>0</v>
      </c>
      <c r="S31" s="17"/>
      <c r="T31" s="17"/>
      <c r="U31" s="25">
        <f t="shared" si="5"/>
        <v>0</v>
      </c>
    </row>
    <row r="32" spans="1:21" ht="15.75" customHeight="1">
      <c r="A32" s="162"/>
      <c r="B32" s="4" t="s">
        <v>116</v>
      </c>
      <c r="C32" s="26"/>
      <c r="D32" s="16">
        <v>6</v>
      </c>
      <c r="E32" s="16">
        <v>11</v>
      </c>
      <c r="F32" s="16">
        <v>1</v>
      </c>
      <c r="G32" s="16">
        <v>3</v>
      </c>
      <c r="H32" s="16">
        <v>0</v>
      </c>
      <c r="I32" s="16"/>
      <c r="J32" s="16"/>
      <c r="K32" s="16"/>
      <c r="L32" s="16">
        <f t="shared" si="8"/>
        <v>0</v>
      </c>
      <c r="M32" s="16">
        <f t="shared" si="9"/>
        <v>0</v>
      </c>
      <c r="N32" s="16">
        <f t="shared" si="10"/>
        <v>0</v>
      </c>
      <c r="O32" s="16">
        <f t="shared" si="11"/>
        <v>0</v>
      </c>
      <c r="P32" s="16">
        <f t="shared" si="12"/>
        <v>0</v>
      </c>
      <c r="Q32" s="16">
        <f>I32*C32</f>
        <v>0</v>
      </c>
      <c r="R32" s="16">
        <f>J32*C32</f>
        <v>0</v>
      </c>
      <c r="S32" s="16"/>
      <c r="T32" s="16"/>
      <c r="U32" s="27">
        <f t="shared" si="5"/>
        <v>0</v>
      </c>
    </row>
    <row r="33" spans="1:21" ht="15.75" customHeight="1">
      <c r="A33" s="162"/>
      <c r="B33" s="4"/>
      <c r="C33" s="26"/>
      <c r="D33" s="16"/>
      <c r="E33" s="16"/>
      <c r="F33" s="16"/>
      <c r="G33" s="16"/>
      <c r="H33" s="16"/>
      <c r="I33" s="16"/>
      <c r="J33" s="16"/>
      <c r="K33" s="16"/>
      <c r="L33" s="16">
        <f t="shared" si="8"/>
        <v>0</v>
      </c>
      <c r="M33" s="16">
        <f t="shared" si="9"/>
        <v>0</v>
      </c>
      <c r="N33" s="16">
        <f t="shared" si="10"/>
        <v>0</v>
      </c>
      <c r="O33" s="16">
        <f t="shared" si="11"/>
        <v>0</v>
      </c>
      <c r="P33" s="16">
        <f t="shared" si="12"/>
        <v>0</v>
      </c>
      <c r="Q33" s="16">
        <f t="shared" ref="Q33:Q39" si="13">I33*C33</f>
        <v>0</v>
      </c>
      <c r="R33" s="16">
        <f t="shared" ref="R33:R39" si="14">J33*C33</f>
        <v>0</v>
      </c>
      <c r="S33" s="16"/>
      <c r="T33" s="16"/>
      <c r="U33" s="27">
        <f t="shared" si="5"/>
        <v>0</v>
      </c>
    </row>
    <row r="34" spans="1:21" ht="15.75" customHeight="1">
      <c r="A34" s="162"/>
      <c r="B34" s="4" t="s">
        <v>117</v>
      </c>
      <c r="C34" s="26"/>
      <c r="D34" s="16">
        <v>17</v>
      </c>
      <c r="E34" s="16">
        <v>18</v>
      </c>
      <c r="F34" s="16">
        <v>2</v>
      </c>
      <c r="G34" s="16">
        <v>5</v>
      </c>
      <c r="H34" s="16">
        <v>0</v>
      </c>
      <c r="I34" s="16"/>
      <c r="J34" s="16"/>
      <c r="K34" s="16"/>
      <c r="L34" s="16">
        <f t="shared" si="8"/>
        <v>0</v>
      </c>
      <c r="M34" s="16">
        <f t="shared" si="9"/>
        <v>0</v>
      </c>
      <c r="N34" s="16">
        <f t="shared" si="10"/>
        <v>0</v>
      </c>
      <c r="O34" s="16">
        <f t="shared" si="11"/>
        <v>0</v>
      </c>
      <c r="P34" s="16">
        <f t="shared" si="12"/>
        <v>0</v>
      </c>
      <c r="Q34" s="16">
        <f t="shared" si="13"/>
        <v>0</v>
      </c>
      <c r="R34" s="16">
        <f t="shared" si="14"/>
        <v>0</v>
      </c>
      <c r="S34" s="16"/>
      <c r="T34" s="16"/>
      <c r="U34" s="27">
        <f t="shared" si="5"/>
        <v>0</v>
      </c>
    </row>
    <row r="35" spans="1:21" ht="15.75" customHeight="1">
      <c r="A35" s="162"/>
      <c r="B35" s="4"/>
      <c r="C35" s="26"/>
      <c r="D35" s="16"/>
      <c r="E35" s="16"/>
      <c r="F35" s="16"/>
      <c r="G35" s="16"/>
      <c r="H35" s="16"/>
      <c r="I35" s="16"/>
      <c r="J35" s="16"/>
      <c r="K35" s="16"/>
      <c r="L35" s="16">
        <f t="shared" si="8"/>
        <v>0</v>
      </c>
      <c r="M35" s="16">
        <f t="shared" si="9"/>
        <v>0</v>
      </c>
      <c r="N35" s="16">
        <f t="shared" si="10"/>
        <v>0</v>
      </c>
      <c r="O35" s="16">
        <f t="shared" si="11"/>
        <v>0</v>
      </c>
      <c r="P35" s="16">
        <f t="shared" si="12"/>
        <v>0</v>
      </c>
      <c r="Q35" s="16">
        <f t="shared" si="13"/>
        <v>0</v>
      </c>
      <c r="R35" s="16">
        <f t="shared" si="14"/>
        <v>0</v>
      </c>
      <c r="S35" s="16"/>
      <c r="T35" s="16"/>
      <c r="U35" s="27">
        <f t="shared" si="5"/>
        <v>0</v>
      </c>
    </row>
    <row r="36" spans="1:21" ht="15.75" customHeight="1">
      <c r="A36" s="162"/>
      <c r="B36" s="4"/>
      <c r="C36" s="26"/>
      <c r="D36" s="16"/>
      <c r="E36" s="16"/>
      <c r="F36" s="16"/>
      <c r="G36" s="16"/>
      <c r="H36" s="16"/>
      <c r="I36" s="16"/>
      <c r="J36" s="16"/>
      <c r="K36" s="16"/>
      <c r="L36" s="16">
        <f t="shared" si="8"/>
        <v>0</v>
      </c>
      <c r="M36" s="16">
        <f t="shared" si="9"/>
        <v>0</v>
      </c>
      <c r="N36" s="16">
        <f t="shared" si="10"/>
        <v>0</v>
      </c>
      <c r="O36" s="16">
        <f t="shared" si="11"/>
        <v>0</v>
      </c>
      <c r="P36" s="16">
        <f t="shared" si="12"/>
        <v>0</v>
      </c>
      <c r="Q36" s="16">
        <f t="shared" si="13"/>
        <v>0</v>
      </c>
      <c r="R36" s="16">
        <f t="shared" si="14"/>
        <v>0</v>
      </c>
      <c r="S36" s="16"/>
      <c r="T36" s="16"/>
      <c r="U36" s="27">
        <f t="shared" si="5"/>
        <v>0</v>
      </c>
    </row>
    <row r="37" spans="1:21" ht="15.75" customHeight="1">
      <c r="A37" s="162"/>
      <c r="B37" s="4"/>
      <c r="C37" s="26"/>
      <c r="D37" s="16"/>
      <c r="E37" s="16"/>
      <c r="F37" s="16"/>
      <c r="G37" s="16"/>
      <c r="H37" s="16"/>
      <c r="I37" s="16"/>
      <c r="J37" s="16"/>
      <c r="K37" s="16"/>
      <c r="L37" s="16">
        <f t="shared" si="8"/>
        <v>0</v>
      </c>
      <c r="M37" s="16">
        <f t="shared" si="9"/>
        <v>0</v>
      </c>
      <c r="N37" s="16">
        <f t="shared" si="10"/>
        <v>0</v>
      </c>
      <c r="O37" s="16">
        <f t="shared" si="11"/>
        <v>0</v>
      </c>
      <c r="P37" s="16">
        <f t="shared" si="12"/>
        <v>0</v>
      </c>
      <c r="Q37" s="16">
        <f t="shared" si="13"/>
        <v>0</v>
      </c>
      <c r="R37" s="16">
        <f t="shared" si="14"/>
        <v>0</v>
      </c>
      <c r="S37" s="16"/>
      <c r="T37" s="16"/>
      <c r="U37" s="27">
        <f t="shared" si="5"/>
        <v>0</v>
      </c>
    </row>
    <row r="38" spans="1:21" ht="15.75" customHeight="1">
      <c r="A38" s="162"/>
      <c r="B38" s="4"/>
      <c r="C38" s="26"/>
      <c r="D38" s="16"/>
      <c r="E38" s="16"/>
      <c r="F38" s="16"/>
      <c r="G38" s="16"/>
      <c r="H38" s="16"/>
      <c r="I38" s="16"/>
      <c r="J38" s="16"/>
      <c r="K38" s="16"/>
      <c r="L38" s="16">
        <f t="shared" si="8"/>
        <v>0</v>
      </c>
      <c r="M38" s="16">
        <f t="shared" si="9"/>
        <v>0</v>
      </c>
      <c r="N38" s="16">
        <f t="shared" si="10"/>
        <v>0</v>
      </c>
      <c r="O38" s="16">
        <f t="shared" si="11"/>
        <v>0</v>
      </c>
      <c r="P38" s="16">
        <f t="shared" si="12"/>
        <v>0</v>
      </c>
      <c r="Q38" s="16">
        <f t="shared" si="13"/>
        <v>0</v>
      </c>
      <c r="R38" s="16">
        <f t="shared" si="14"/>
        <v>0</v>
      </c>
      <c r="S38" s="16"/>
      <c r="T38" s="16"/>
      <c r="U38" s="27">
        <f t="shared" si="5"/>
        <v>0</v>
      </c>
    </row>
    <row r="39" spans="1:21" ht="15.75" customHeight="1">
      <c r="A39" s="163"/>
      <c r="B39" s="59"/>
      <c r="C39" s="29"/>
      <c r="D39" s="28"/>
      <c r="E39" s="28"/>
      <c r="F39" s="28"/>
      <c r="G39" s="28"/>
      <c r="H39" s="28"/>
      <c r="I39" s="28"/>
      <c r="J39" s="28"/>
      <c r="K39" s="28"/>
      <c r="L39" s="28">
        <f t="shared" si="8"/>
        <v>0</v>
      </c>
      <c r="M39" s="28">
        <f t="shared" si="9"/>
        <v>0</v>
      </c>
      <c r="N39" s="28">
        <f t="shared" si="10"/>
        <v>0</v>
      </c>
      <c r="O39" s="28">
        <f t="shared" si="11"/>
        <v>0</v>
      </c>
      <c r="P39" s="28">
        <f t="shared" si="12"/>
        <v>0</v>
      </c>
      <c r="Q39" s="28">
        <f t="shared" si="13"/>
        <v>0</v>
      </c>
      <c r="R39" s="28">
        <f t="shared" si="14"/>
        <v>0</v>
      </c>
      <c r="S39" s="28"/>
      <c r="T39" s="28"/>
      <c r="U39" s="30">
        <f t="shared" si="5"/>
        <v>0</v>
      </c>
    </row>
    <row r="40" spans="1:21" ht="15.75" customHeight="1">
      <c r="A40" s="55"/>
      <c r="B40" s="4"/>
      <c r="C40" s="33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1:21" ht="15.75" customHeight="1">
      <c r="A41" s="55"/>
      <c r="B41" s="34" t="s">
        <v>118</v>
      </c>
      <c r="C41" s="31">
        <f>SUM(C10:C29,C31:C39)</f>
        <v>11</v>
      </c>
      <c r="D41" s="1" t="s">
        <v>16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pans="1:21" s="34" customFormat="1" ht="15.75" customHeight="1">
      <c r="A42" s="32"/>
      <c r="B42" s="4"/>
      <c r="C42" s="33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pans="1:21" ht="15.75" customHeight="1">
      <c r="A43" s="35"/>
      <c r="B43" s="63"/>
      <c r="C43" s="36"/>
      <c r="D43" s="64" t="s">
        <v>5</v>
      </c>
      <c r="E43" s="64" t="s">
        <v>6</v>
      </c>
      <c r="F43" s="64" t="s">
        <v>8</v>
      </c>
      <c r="G43" s="64" t="s">
        <v>7</v>
      </c>
      <c r="H43" s="64" t="s">
        <v>9</v>
      </c>
      <c r="I43" s="64" t="s">
        <v>93</v>
      </c>
      <c r="J43" s="64" t="s">
        <v>94</v>
      </c>
      <c r="K43" s="64"/>
      <c r="L43" s="64" t="s">
        <v>5</v>
      </c>
      <c r="M43" s="64" t="s">
        <v>6</v>
      </c>
      <c r="N43" s="64" t="s">
        <v>8</v>
      </c>
      <c r="O43" s="64" t="s">
        <v>7</v>
      </c>
      <c r="P43" s="64" t="s">
        <v>9</v>
      </c>
      <c r="Q43" s="64" t="s">
        <v>93</v>
      </c>
      <c r="R43" s="64" t="s">
        <v>94</v>
      </c>
      <c r="S43" s="17"/>
      <c r="T43" s="17"/>
      <c r="U43" s="17"/>
    </row>
    <row r="44" spans="1:21" ht="15.75" customHeight="1">
      <c r="A44" s="165" t="s">
        <v>119</v>
      </c>
      <c r="B44" s="58" t="s">
        <v>120</v>
      </c>
      <c r="C44" s="24"/>
      <c r="D44" s="17">
        <v>25</v>
      </c>
      <c r="E44" s="17">
        <v>20</v>
      </c>
      <c r="F44" s="17">
        <v>2</v>
      </c>
      <c r="G44" s="17">
        <v>4</v>
      </c>
      <c r="H44" s="17">
        <v>0</v>
      </c>
      <c r="I44" s="17"/>
      <c r="J44" s="17"/>
      <c r="K44" s="17"/>
      <c r="L44" s="17">
        <f t="shared" ref="L44:L48" si="15">D44*C44</f>
        <v>0</v>
      </c>
      <c r="M44" s="17">
        <f t="shared" ref="M44:M48" si="16">E44*C44</f>
        <v>0</v>
      </c>
      <c r="N44" s="17">
        <f t="shared" ref="N44:N48" si="17">F44*C44</f>
        <v>0</v>
      </c>
      <c r="O44" s="17">
        <f t="shared" ref="O44:O48" si="18">G44*C44</f>
        <v>0</v>
      </c>
      <c r="P44" s="17">
        <f t="shared" ref="P44:P48" si="19">H44*C44</f>
        <v>0</v>
      </c>
      <c r="Q44" s="17">
        <f>I44*C44</f>
        <v>0</v>
      </c>
      <c r="R44" s="17">
        <f>J44*C44</f>
        <v>0</v>
      </c>
      <c r="S44" s="17"/>
      <c r="T44" s="17"/>
      <c r="U44" s="25">
        <f t="shared" ref="U44:U48" si="20">L44*12.01+M44*1.008+N44*14.01+O44*16+P44*32.07+Q44*30.97+R44*65.38</f>
        <v>0</v>
      </c>
    </row>
    <row r="45" spans="1:21" ht="15.75" customHeight="1">
      <c r="A45" s="159"/>
      <c r="B45" s="4" t="s">
        <v>121</v>
      </c>
      <c r="C45" s="26"/>
      <c r="D45" s="16">
        <v>21</v>
      </c>
      <c r="E45" s="16">
        <v>10</v>
      </c>
      <c r="F45" s="16">
        <v>0</v>
      </c>
      <c r="G45" s="16">
        <v>6</v>
      </c>
      <c r="H45" s="16">
        <v>0</v>
      </c>
      <c r="I45" s="16"/>
      <c r="J45" s="16"/>
      <c r="K45" s="16"/>
      <c r="L45" s="16">
        <f t="shared" si="15"/>
        <v>0</v>
      </c>
      <c r="M45" s="16">
        <f t="shared" si="16"/>
        <v>0</v>
      </c>
      <c r="N45" s="16">
        <f t="shared" si="17"/>
        <v>0</v>
      </c>
      <c r="O45" s="16">
        <f t="shared" si="18"/>
        <v>0</v>
      </c>
      <c r="P45" s="16">
        <f t="shared" si="19"/>
        <v>0</v>
      </c>
      <c r="Q45" s="16">
        <f>I45*C45</f>
        <v>0</v>
      </c>
      <c r="R45" s="16">
        <f>J45*C45</f>
        <v>0</v>
      </c>
      <c r="S45" s="16"/>
      <c r="T45" s="16"/>
      <c r="U45" s="27">
        <f t="shared" si="20"/>
        <v>0</v>
      </c>
    </row>
    <row r="46" spans="1:21" ht="15.75" customHeight="1">
      <c r="A46" s="159"/>
      <c r="B46" s="4"/>
      <c r="C46" s="26"/>
      <c r="D46" s="16"/>
      <c r="E46" s="16"/>
      <c r="F46" s="16"/>
      <c r="G46" s="16"/>
      <c r="H46" s="16"/>
      <c r="I46" s="16"/>
      <c r="J46" s="16"/>
      <c r="K46" s="16"/>
      <c r="L46" s="16">
        <f t="shared" si="15"/>
        <v>0</v>
      </c>
      <c r="M46" s="16">
        <f t="shared" si="16"/>
        <v>0</v>
      </c>
      <c r="N46" s="16">
        <f t="shared" si="17"/>
        <v>0</v>
      </c>
      <c r="O46" s="16">
        <f t="shared" si="18"/>
        <v>0</v>
      </c>
      <c r="P46" s="16">
        <f t="shared" si="19"/>
        <v>0</v>
      </c>
      <c r="Q46" s="16">
        <f t="shared" ref="Q46:Q47" si="21">I46*C46</f>
        <v>0</v>
      </c>
      <c r="R46" s="16">
        <f t="shared" ref="R46:R47" si="22">J46*C46</f>
        <v>0</v>
      </c>
      <c r="S46" s="16"/>
      <c r="T46" s="16"/>
      <c r="U46" s="27">
        <f t="shared" si="20"/>
        <v>0</v>
      </c>
    </row>
    <row r="47" spans="1:21" ht="15.75" customHeight="1">
      <c r="A47" s="159"/>
      <c r="B47" s="4"/>
      <c r="C47" s="26"/>
      <c r="D47" s="16"/>
      <c r="E47" s="16"/>
      <c r="F47" s="16"/>
      <c r="G47" s="16"/>
      <c r="H47" s="16"/>
      <c r="I47" s="16"/>
      <c r="J47" s="16"/>
      <c r="K47" s="16"/>
      <c r="L47" s="16">
        <f t="shared" si="15"/>
        <v>0</v>
      </c>
      <c r="M47" s="16">
        <f t="shared" si="16"/>
        <v>0</v>
      </c>
      <c r="N47" s="16">
        <f t="shared" si="17"/>
        <v>0</v>
      </c>
      <c r="O47" s="16">
        <f t="shared" si="18"/>
        <v>0</v>
      </c>
      <c r="P47" s="16">
        <f t="shared" si="19"/>
        <v>0</v>
      </c>
      <c r="Q47" s="16">
        <f t="shared" si="21"/>
        <v>0</v>
      </c>
      <c r="R47" s="16">
        <f t="shared" si="22"/>
        <v>0</v>
      </c>
      <c r="S47" s="16"/>
      <c r="T47" s="16"/>
      <c r="U47" s="27">
        <f t="shared" si="20"/>
        <v>0</v>
      </c>
    </row>
    <row r="48" spans="1:21" ht="15.75" customHeight="1">
      <c r="A48" s="160"/>
      <c r="B48" s="59"/>
      <c r="C48" s="29"/>
      <c r="D48" s="28"/>
      <c r="E48" s="28"/>
      <c r="F48" s="28"/>
      <c r="G48" s="28"/>
      <c r="H48" s="28"/>
      <c r="I48" s="28"/>
      <c r="J48" s="28"/>
      <c r="K48" s="28"/>
      <c r="L48" s="28">
        <f t="shared" si="15"/>
        <v>0</v>
      </c>
      <c r="M48" s="28">
        <f t="shared" si="16"/>
        <v>0</v>
      </c>
      <c r="N48" s="28">
        <f t="shared" si="17"/>
        <v>0</v>
      </c>
      <c r="O48" s="28">
        <f t="shared" si="18"/>
        <v>0</v>
      </c>
      <c r="P48" s="28">
        <f t="shared" si="19"/>
        <v>0</v>
      </c>
      <c r="Q48" s="28">
        <f>I48*C48</f>
        <v>0</v>
      </c>
      <c r="R48" s="28">
        <f>J48*C48</f>
        <v>0</v>
      </c>
      <c r="S48" s="28"/>
      <c r="T48" s="28"/>
      <c r="U48" s="30">
        <f t="shared" si="20"/>
        <v>0</v>
      </c>
    </row>
    <row r="49" spans="1:22" ht="15.75" customHeight="1">
      <c r="A49" s="56"/>
      <c r="B49" s="4"/>
      <c r="C49" s="33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4"/>
    </row>
    <row r="50" spans="1:22" ht="15.75" customHeight="1">
      <c r="A50" s="165" t="s">
        <v>122</v>
      </c>
      <c r="B50" s="60" t="s">
        <v>123</v>
      </c>
      <c r="C50" s="24"/>
      <c r="D50" s="17">
        <v>0</v>
      </c>
      <c r="E50" s="17">
        <v>1</v>
      </c>
      <c r="F50" s="17">
        <v>0</v>
      </c>
      <c r="G50" s="17">
        <v>3</v>
      </c>
      <c r="H50" s="17">
        <v>0</v>
      </c>
      <c r="I50" s="17">
        <v>1</v>
      </c>
      <c r="J50" s="17">
        <v>0</v>
      </c>
      <c r="K50" s="17"/>
      <c r="L50" s="17">
        <f t="shared" ref="L50:L53" si="23">D50*C50</f>
        <v>0</v>
      </c>
      <c r="M50" s="17">
        <f t="shared" ref="M50:M53" si="24">E50*C50</f>
        <v>0</v>
      </c>
      <c r="N50" s="17">
        <f t="shared" ref="N50:N53" si="25">F50*C50</f>
        <v>0</v>
      </c>
      <c r="O50" s="17">
        <f t="shared" ref="O50:O53" si="26">G50*C50</f>
        <v>0</v>
      </c>
      <c r="P50" s="17">
        <f t="shared" ref="P50:P53" si="27">H50*C50</f>
        <v>0</v>
      </c>
      <c r="Q50" s="17">
        <f>I50*C50</f>
        <v>0</v>
      </c>
      <c r="R50" s="17">
        <f>J50*C50</f>
        <v>0</v>
      </c>
      <c r="S50" s="17"/>
      <c r="T50" s="17"/>
      <c r="U50" s="25">
        <f t="shared" ref="U50:U53" si="28">L50*12.01+M50*1.008+N50*14.01+O50*16+P50*32.07+Q50*30.97+R50*65.38</f>
        <v>0</v>
      </c>
    </row>
    <row r="51" spans="1:22" ht="15.75" customHeight="1">
      <c r="A51" s="166"/>
      <c r="B51" s="61" t="s">
        <v>124</v>
      </c>
      <c r="C51" s="26"/>
      <c r="D51" s="16">
        <v>0</v>
      </c>
      <c r="E51" s="16">
        <v>0</v>
      </c>
      <c r="F51" s="16">
        <v>0</v>
      </c>
      <c r="G51" s="16">
        <v>3</v>
      </c>
      <c r="H51" s="16">
        <v>0</v>
      </c>
      <c r="I51" s="16">
        <v>1</v>
      </c>
      <c r="J51" s="16">
        <v>0</v>
      </c>
      <c r="K51" s="16"/>
      <c r="L51" s="16">
        <f t="shared" si="23"/>
        <v>0</v>
      </c>
      <c r="M51" s="16">
        <f t="shared" si="24"/>
        <v>0</v>
      </c>
      <c r="N51" s="16">
        <f t="shared" si="25"/>
        <v>0</v>
      </c>
      <c r="O51" s="16">
        <f t="shared" si="26"/>
        <v>0</v>
      </c>
      <c r="P51" s="16">
        <f t="shared" si="27"/>
        <v>0</v>
      </c>
      <c r="Q51" s="16">
        <f t="shared" ref="Q51:Q52" si="29">I51*C51</f>
        <v>0</v>
      </c>
      <c r="R51" s="16">
        <f t="shared" ref="R51:R52" si="30">J51*C51</f>
        <v>0</v>
      </c>
      <c r="S51" s="16"/>
      <c r="T51" s="16"/>
      <c r="U51" s="27">
        <f t="shared" si="28"/>
        <v>0</v>
      </c>
    </row>
    <row r="52" spans="1:22" ht="15.75" customHeight="1">
      <c r="A52" s="166"/>
      <c r="B52" s="61" t="s">
        <v>125</v>
      </c>
      <c r="C52" s="26"/>
      <c r="D52" s="16">
        <v>0</v>
      </c>
      <c r="E52" s="16">
        <v>-1</v>
      </c>
      <c r="F52" s="16">
        <v>0</v>
      </c>
      <c r="G52" s="16">
        <v>3</v>
      </c>
      <c r="H52" s="16">
        <v>0</v>
      </c>
      <c r="I52" s="16">
        <v>1</v>
      </c>
      <c r="J52" s="16">
        <v>0</v>
      </c>
      <c r="K52" s="16"/>
      <c r="L52" s="16">
        <f t="shared" si="23"/>
        <v>0</v>
      </c>
      <c r="M52" s="16">
        <f t="shared" si="24"/>
        <v>0</v>
      </c>
      <c r="N52" s="16">
        <f t="shared" si="25"/>
        <v>0</v>
      </c>
      <c r="O52" s="16">
        <f t="shared" si="26"/>
        <v>0</v>
      </c>
      <c r="P52" s="16">
        <f t="shared" si="27"/>
        <v>0</v>
      </c>
      <c r="Q52" s="16">
        <f t="shared" si="29"/>
        <v>0</v>
      </c>
      <c r="R52" s="16">
        <f t="shared" si="30"/>
        <v>0</v>
      </c>
      <c r="S52" s="16"/>
      <c r="T52" s="16"/>
      <c r="U52" s="27">
        <f t="shared" si="28"/>
        <v>0</v>
      </c>
    </row>
    <row r="53" spans="1:22" ht="15.75" customHeight="1">
      <c r="A53" s="167"/>
      <c r="B53" s="62"/>
      <c r="C53" s="29"/>
      <c r="D53" s="28"/>
      <c r="E53" s="28"/>
      <c r="F53" s="28"/>
      <c r="G53" s="28"/>
      <c r="H53" s="28"/>
      <c r="I53" s="28"/>
      <c r="J53" s="28"/>
      <c r="K53" s="28"/>
      <c r="L53" s="28">
        <f t="shared" si="23"/>
        <v>0</v>
      </c>
      <c r="M53" s="28">
        <f t="shared" si="24"/>
        <v>0</v>
      </c>
      <c r="N53" s="28">
        <f t="shared" si="25"/>
        <v>0</v>
      </c>
      <c r="O53" s="28">
        <f t="shared" si="26"/>
        <v>0</v>
      </c>
      <c r="P53" s="28">
        <f t="shared" si="27"/>
        <v>0</v>
      </c>
      <c r="Q53" s="28">
        <f>I53*C53</f>
        <v>0</v>
      </c>
      <c r="R53" s="28">
        <f>J53*C53</f>
        <v>0</v>
      </c>
      <c r="S53" s="28"/>
      <c r="T53" s="28"/>
      <c r="U53" s="30">
        <f t="shared" si="28"/>
        <v>0</v>
      </c>
    </row>
    <row r="54" spans="1:22" ht="15.75" customHeight="1">
      <c r="B54" s="34"/>
      <c r="C54" s="31"/>
    </row>
    <row r="55" spans="1:22" ht="15.75" customHeight="1">
      <c r="A55" s="35"/>
      <c r="B55" s="63"/>
      <c r="C55" s="36"/>
      <c r="D55" s="64" t="s">
        <v>5</v>
      </c>
      <c r="E55" s="64" t="s">
        <v>6</v>
      </c>
      <c r="F55" s="64" t="s">
        <v>8</v>
      </c>
      <c r="G55" s="64" t="s">
        <v>7</v>
      </c>
      <c r="H55" s="64" t="s">
        <v>9</v>
      </c>
      <c r="I55" s="64" t="s">
        <v>93</v>
      </c>
      <c r="J55" s="64" t="s">
        <v>94</v>
      </c>
      <c r="K55" s="64"/>
      <c r="L55" s="64" t="s">
        <v>5</v>
      </c>
      <c r="M55" s="64" t="s">
        <v>6</v>
      </c>
      <c r="N55" s="64" t="s">
        <v>8</v>
      </c>
      <c r="O55" s="64" t="s">
        <v>7</v>
      </c>
      <c r="P55" s="64" t="s">
        <v>9</v>
      </c>
      <c r="Q55" s="64" t="s">
        <v>93</v>
      </c>
      <c r="R55" s="64" t="s">
        <v>94</v>
      </c>
      <c r="S55" s="17"/>
      <c r="T55" s="17"/>
      <c r="U55" s="17"/>
    </row>
    <row r="56" spans="1:22" ht="15.75" customHeight="1">
      <c r="A56" s="158" t="s">
        <v>17</v>
      </c>
      <c r="B56" s="4" t="s">
        <v>1</v>
      </c>
      <c r="C56" s="26"/>
      <c r="D56" s="17">
        <v>5</v>
      </c>
      <c r="E56" s="17">
        <v>8</v>
      </c>
      <c r="F56" s="17">
        <v>0</v>
      </c>
      <c r="G56" s="17">
        <v>2</v>
      </c>
      <c r="H56" s="17">
        <v>0</v>
      </c>
      <c r="I56" s="17"/>
      <c r="J56" s="17"/>
      <c r="K56" s="17"/>
      <c r="L56" s="17">
        <f t="shared" ref="L56:L67" si="31">D56*C56</f>
        <v>0</v>
      </c>
      <c r="M56" s="17">
        <f t="shared" ref="M56:M67" si="32">E56*C56</f>
        <v>0</v>
      </c>
      <c r="N56" s="17">
        <f t="shared" ref="N56:N67" si="33">F56*C56</f>
        <v>0</v>
      </c>
      <c r="O56" s="17">
        <f t="shared" ref="O56:O67" si="34">G56*C56</f>
        <v>0</v>
      </c>
      <c r="P56" s="17">
        <f t="shared" ref="P56:P67" si="35">H56*C56</f>
        <v>0</v>
      </c>
      <c r="Q56" s="17">
        <f>I56*C56</f>
        <v>0</v>
      </c>
      <c r="R56" s="17">
        <f>J56*C56</f>
        <v>0</v>
      </c>
      <c r="S56" s="17"/>
      <c r="T56" s="17"/>
      <c r="U56" s="25">
        <f t="shared" ref="U56:U67" si="36">L56*12.01+M56*1.008+N56*14.01+O56*16+P56*32.07+Q56*30.97+R56*65.38</f>
        <v>0</v>
      </c>
    </row>
    <row r="57" spans="1:22" ht="15.75" customHeight="1">
      <c r="A57" s="159"/>
      <c r="B57" s="4" t="s">
        <v>126</v>
      </c>
      <c r="C57" s="26"/>
      <c r="D57" s="16">
        <v>15</v>
      </c>
      <c r="E57" s="16">
        <v>11</v>
      </c>
      <c r="F57" s="16">
        <v>0</v>
      </c>
      <c r="G57" s="16">
        <v>2</v>
      </c>
      <c r="H57" s="16">
        <v>0</v>
      </c>
      <c r="I57" s="16"/>
      <c r="J57" s="16"/>
      <c r="K57" s="16"/>
      <c r="L57" s="16">
        <f t="shared" si="31"/>
        <v>0</v>
      </c>
      <c r="M57" s="16">
        <f t="shared" si="32"/>
        <v>0</v>
      </c>
      <c r="N57" s="16">
        <f t="shared" si="33"/>
        <v>0</v>
      </c>
      <c r="O57" s="16">
        <f t="shared" si="34"/>
        <v>0</v>
      </c>
      <c r="P57" s="16">
        <f t="shared" si="35"/>
        <v>0</v>
      </c>
      <c r="Q57" s="16">
        <f>I57*C57</f>
        <v>0</v>
      </c>
      <c r="R57" s="16">
        <f>J57*C57</f>
        <v>0</v>
      </c>
      <c r="S57" s="16"/>
      <c r="T57" s="16"/>
      <c r="U57" s="27">
        <f>L57*12.01+M57*1.008+N57*14.01+O57*16+P57*32.07+Q57*30.97+R57*65.38</f>
        <v>0</v>
      </c>
    </row>
    <row r="58" spans="1:22" ht="15.75" customHeight="1">
      <c r="A58" s="159"/>
      <c r="B58" s="4" t="s">
        <v>2</v>
      </c>
      <c r="C58" s="26"/>
      <c r="D58" s="16">
        <v>10</v>
      </c>
      <c r="E58" s="16">
        <v>13</v>
      </c>
      <c r="F58" s="16">
        <v>0</v>
      </c>
      <c r="G58" s="16">
        <v>1</v>
      </c>
      <c r="H58" s="16">
        <v>1</v>
      </c>
      <c r="I58" s="16"/>
      <c r="J58" s="16"/>
      <c r="K58" s="16"/>
      <c r="L58" s="16">
        <f t="shared" si="31"/>
        <v>0</v>
      </c>
      <c r="M58" s="16">
        <f t="shared" si="32"/>
        <v>0</v>
      </c>
      <c r="N58" s="16">
        <f t="shared" si="33"/>
        <v>0</v>
      </c>
      <c r="O58" s="16">
        <f t="shared" si="34"/>
        <v>0</v>
      </c>
      <c r="P58" s="16">
        <f t="shared" si="35"/>
        <v>0</v>
      </c>
      <c r="Q58" s="16">
        <f>I58*C58</f>
        <v>0</v>
      </c>
      <c r="R58" s="16">
        <f>J58*C58</f>
        <v>0</v>
      </c>
      <c r="S58" s="16"/>
      <c r="T58" s="16"/>
      <c r="U58" s="27">
        <f t="shared" si="36"/>
        <v>0</v>
      </c>
    </row>
    <row r="59" spans="1:22" ht="15.75" customHeight="1">
      <c r="A59" s="159"/>
      <c r="B59" s="4" t="s">
        <v>127</v>
      </c>
      <c r="C59" s="26"/>
      <c r="D59" s="16">
        <v>4</v>
      </c>
      <c r="E59" s="16">
        <v>9</v>
      </c>
      <c r="F59" s="16">
        <v>0</v>
      </c>
      <c r="G59" s="16">
        <v>1</v>
      </c>
      <c r="H59" s="16">
        <v>0</v>
      </c>
      <c r="I59" s="16"/>
      <c r="J59" s="16"/>
      <c r="K59" s="16"/>
      <c r="L59" s="16">
        <f t="shared" si="31"/>
        <v>0</v>
      </c>
      <c r="M59" s="16">
        <f t="shared" si="32"/>
        <v>0</v>
      </c>
      <c r="N59" s="16">
        <f t="shared" si="33"/>
        <v>0</v>
      </c>
      <c r="O59" s="16">
        <f t="shared" si="34"/>
        <v>0</v>
      </c>
      <c r="P59" s="16">
        <f t="shared" si="35"/>
        <v>0</v>
      </c>
      <c r="Q59" s="16">
        <f t="shared" ref="Q59:Q67" si="37">I59*C59</f>
        <v>0</v>
      </c>
      <c r="R59" s="16">
        <f t="shared" ref="R59:R67" si="38">J59*C59</f>
        <v>0</v>
      </c>
      <c r="S59" s="16"/>
      <c r="T59" s="16"/>
      <c r="U59" s="27">
        <f t="shared" si="36"/>
        <v>0</v>
      </c>
    </row>
    <row r="60" spans="1:22" ht="15">
      <c r="A60" s="159"/>
      <c r="B60" s="4" t="s">
        <v>3</v>
      </c>
      <c r="C60" s="26"/>
      <c r="D60" s="16">
        <v>4</v>
      </c>
      <c r="E60" s="16">
        <v>8</v>
      </c>
      <c r="F60" s="16">
        <v>0</v>
      </c>
      <c r="G60" s="16">
        <v>0</v>
      </c>
      <c r="H60" s="16">
        <v>0</v>
      </c>
      <c r="I60" s="16"/>
      <c r="J60" s="16"/>
      <c r="K60" s="16"/>
      <c r="L60" s="16">
        <f t="shared" si="31"/>
        <v>0</v>
      </c>
      <c r="M60" s="16">
        <f t="shared" si="32"/>
        <v>0</v>
      </c>
      <c r="N60" s="16">
        <f t="shared" si="33"/>
        <v>0</v>
      </c>
      <c r="O60" s="16">
        <f t="shared" si="34"/>
        <v>0</v>
      </c>
      <c r="P60" s="16">
        <f t="shared" si="35"/>
        <v>0</v>
      </c>
      <c r="Q60" s="16">
        <f t="shared" si="37"/>
        <v>0</v>
      </c>
      <c r="R60" s="16">
        <f t="shared" si="38"/>
        <v>0</v>
      </c>
      <c r="S60" s="16"/>
      <c r="T60" s="16"/>
      <c r="U60" s="27">
        <f t="shared" si="36"/>
        <v>0</v>
      </c>
    </row>
    <row r="61" spans="1:22" ht="15">
      <c r="A61" s="159"/>
      <c r="B61" s="4" t="s">
        <v>4</v>
      </c>
      <c r="C61" s="26"/>
      <c r="D61" s="16">
        <v>19</v>
      </c>
      <c r="E61" s="16">
        <v>14</v>
      </c>
      <c r="F61" s="16">
        <v>0</v>
      </c>
      <c r="G61" s="16">
        <v>0</v>
      </c>
      <c r="H61" s="16">
        <v>0</v>
      </c>
      <c r="I61" s="16"/>
      <c r="J61" s="16"/>
      <c r="K61" s="16"/>
      <c r="L61" s="16">
        <f t="shared" si="31"/>
        <v>0</v>
      </c>
      <c r="M61" s="16">
        <f t="shared" si="32"/>
        <v>0</v>
      </c>
      <c r="N61" s="16">
        <f t="shared" si="33"/>
        <v>0</v>
      </c>
      <c r="O61" s="16">
        <f t="shared" si="34"/>
        <v>0</v>
      </c>
      <c r="P61" s="16">
        <f t="shared" si="35"/>
        <v>0</v>
      </c>
      <c r="Q61" s="16">
        <f t="shared" si="37"/>
        <v>0</v>
      </c>
      <c r="R61" s="16">
        <f t="shared" si="38"/>
        <v>0</v>
      </c>
      <c r="S61" s="16"/>
      <c r="T61" s="16"/>
      <c r="U61" s="27">
        <f t="shared" si="36"/>
        <v>0</v>
      </c>
    </row>
    <row r="62" spans="1:22" ht="15">
      <c r="A62" s="159"/>
      <c r="B62" s="4" t="s">
        <v>128</v>
      </c>
      <c r="C62" s="26"/>
      <c r="D62" s="16">
        <v>13</v>
      </c>
      <c r="E62" s="16">
        <v>17</v>
      </c>
      <c r="F62" s="16">
        <v>0</v>
      </c>
      <c r="G62" s="16">
        <v>3</v>
      </c>
      <c r="H62" s="16">
        <v>1</v>
      </c>
      <c r="I62" s="16"/>
      <c r="J62" s="16"/>
      <c r="K62" s="16"/>
      <c r="L62" s="16">
        <f t="shared" si="31"/>
        <v>0</v>
      </c>
      <c r="M62" s="16">
        <f t="shared" si="32"/>
        <v>0</v>
      </c>
      <c r="N62" s="16">
        <f t="shared" si="33"/>
        <v>0</v>
      </c>
      <c r="O62" s="16">
        <f t="shared" si="34"/>
        <v>0</v>
      </c>
      <c r="P62" s="16">
        <f t="shared" si="35"/>
        <v>0</v>
      </c>
      <c r="Q62" s="16">
        <f t="shared" si="37"/>
        <v>0</v>
      </c>
      <c r="R62" s="16">
        <f t="shared" si="38"/>
        <v>0</v>
      </c>
      <c r="S62" s="16"/>
      <c r="T62" s="16"/>
      <c r="U62" s="27">
        <f t="shared" si="36"/>
        <v>0</v>
      </c>
      <c r="V62" s="16"/>
    </row>
    <row r="63" spans="1:22" ht="15">
      <c r="A63" s="159"/>
      <c r="B63" s="4" t="s">
        <v>129</v>
      </c>
      <c r="C63" s="26"/>
      <c r="D63" s="16">
        <v>13</v>
      </c>
      <c r="E63" s="16">
        <v>18</v>
      </c>
      <c r="F63" s="16">
        <v>0</v>
      </c>
      <c r="G63" s="16">
        <v>2</v>
      </c>
      <c r="H63" s="16">
        <v>0</v>
      </c>
      <c r="I63" s="16"/>
      <c r="J63" s="16"/>
      <c r="K63" s="16"/>
      <c r="L63" s="16">
        <f t="shared" si="31"/>
        <v>0</v>
      </c>
      <c r="M63" s="16">
        <f t="shared" si="32"/>
        <v>0</v>
      </c>
      <c r="N63" s="16">
        <f t="shared" si="33"/>
        <v>0</v>
      </c>
      <c r="O63" s="16">
        <f t="shared" si="34"/>
        <v>0</v>
      </c>
      <c r="P63" s="16">
        <f t="shared" si="35"/>
        <v>0</v>
      </c>
      <c r="Q63" s="16">
        <f t="shared" si="37"/>
        <v>0</v>
      </c>
      <c r="R63" s="16">
        <f t="shared" si="38"/>
        <v>0</v>
      </c>
      <c r="S63" s="16"/>
      <c r="T63" s="16"/>
      <c r="U63" s="27">
        <f t="shared" si="36"/>
        <v>0</v>
      </c>
    </row>
    <row r="64" spans="1:22" ht="15">
      <c r="A64" s="159"/>
      <c r="B64" s="4" t="s">
        <v>130</v>
      </c>
      <c r="C64" s="26"/>
      <c r="D64" s="16">
        <v>20</v>
      </c>
      <c r="E64" s="16">
        <v>25</v>
      </c>
      <c r="F64" s="16">
        <v>1</v>
      </c>
      <c r="G64" s="16">
        <v>2</v>
      </c>
      <c r="H64" s="16">
        <v>0</v>
      </c>
      <c r="I64" s="16"/>
      <c r="J64" s="16"/>
      <c r="K64" s="16"/>
      <c r="L64" s="16">
        <f t="shared" si="31"/>
        <v>0</v>
      </c>
      <c r="M64" s="16">
        <f t="shared" si="32"/>
        <v>0</v>
      </c>
      <c r="N64" s="16">
        <f t="shared" si="33"/>
        <v>0</v>
      </c>
      <c r="O64" s="16">
        <f t="shared" si="34"/>
        <v>0</v>
      </c>
      <c r="P64" s="16">
        <f t="shared" si="35"/>
        <v>0</v>
      </c>
      <c r="Q64" s="16">
        <f t="shared" si="37"/>
        <v>0</v>
      </c>
      <c r="R64" s="16">
        <f t="shared" si="38"/>
        <v>0</v>
      </c>
      <c r="S64" s="16"/>
      <c r="T64" s="16"/>
      <c r="U64" s="27">
        <f t="shared" si="36"/>
        <v>0</v>
      </c>
    </row>
    <row r="65" spans="1:21" ht="15">
      <c r="A65" s="159"/>
      <c r="B65" s="4" t="s">
        <v>131</v>
      </c>
      <c r="C65" s="26"/>
      <c r="D65" s="16">
        <v>20</v>
      </c>
      <c r="E65" s="16">
        <v>16</v>
      </c>
      <c r="F65" s="16">
        <v>0</v>
      </c>
      <c r="G65" s="16">
        <v>1</v>
      </c>
      <c r="H65" s="16">
        <v>0</v>
      </c>
      <c r="I65" s="16"/>
      <c r="J65" s="16"/>
      <c r="K65" s="16"/>
      <c r="L65" s="16">
        <f t="shared" si="31"/>
        <v>0</v>
      </c>
      <c r="M65" s="16">
        <f t="shared" si="32"/>
        <v>0</v>
      </c>
      <c r="N65" s="16">
        <f t="shared" si="33"/>
        <v>0</v>
      </c>
      <c r="O65" s="16">
        <f t="shared" si="34"/>
        <v>0</v>
      </c>
      <c r="P65" s="16">
        <f t="shared" si="35"/>
        <v>0</v>
      </c>
      <c r="Q65" s="16">
        <f t="shared" si="37"/>
        <v>0</v>
      </c>
      <c r="R65" s="16">
        <f t="shared" si="38"/>
        <v>0</v>
      </c>
      <c r="S65" s="16"/>
      <c r="T65" s="16"/>
      <c r="U65" s="27">
        <f t="shared" si="36"/>
        <v>0</v>
      </c>
    </row>
    <row r="66" spans="1:21" ht="15">
      <c r="A66" s="159"/>
      <c r="B66" s="4" t="s">
        <v>132</v>
      </c>
      <c r="C66" s="26"/>
      <c r="D66" s="16">
        <v>20</v>
      </c>
      <c r="E66" s="16">
        <v>16</v>
      </c>
      <c r="F66" s="16">
        <v>0</v>
      </c>
      <c r="G66" s="16">
        <v>0</v>
      </c>
      <c r="H66" s="16">
        <v>0</v>
      </c>
      <c r="I66" s="16"/>
      <c r="J66" s="16"/>
      <c r="K66" s="16"/>
      <c r="L66" s="16">
        <f t="shared" si="31"/>
        <v>0</v>
      </c>
      <c r="M66" s="16">
        <f t="shared" si="32"/>
        <v>0</v>
      </c>
      <c r="N66" s="16">
        <f t="shared" si="33"/>
        <v>0</v>
      </c>
      <c r="O66" s="16">
        <f t="shared" si="34"/>
        <v>0</v>
      </c>
      <c r="P66" s="16">
        <f t="shared" si="35"/>
        <v>0</v>
      </c>
      <c r="Q66" s="16">
        <f t="shared" si="37"/>
        <v>0</v>
      </c>
      <c r="R66" s="16">
        <f t="shared" si="38"/>
        <v>0</v>
      </c>
      <c r="S66" s="16"/>
      <c r="T66" s="16"/>
      <c r="U66" s="27">
        <f t="shared" si="36"/>
        <v>0</v>
      </c>
    </row>
    <row r="67" spans="1:21" ht="15">
      <c r="A67" s="160"/>
      <c r="B67" s="59"/>
      <c r="C67" s="29"/>
      <c r="D67" s="28"/>
      <c r="E67" s="28"/>
      <c r="F67" s="28"/>
      <c r="G67" s="28"/>
      <c r="H67" s="28"/>
      <c r="I67" s="28"/>
      <c r="J67" s="28"/>
      <c r="K67" s="28"/>
      <c r="L67" s="28">
        <f t="shared" si="31"/>
        <v>0</v>
      </c>
      <c r="M67" s="28">
        <f t="shared" si="32"/>
        <v>0</v>
      </c>
      <c r="N67" s="28">
        <f t="shared" si="33"/>
        <v>0</v>
      </c>
      <c r="O67" s="28">
        <f t="shared" si="34"/>
        <v>0</v>
      </c>
      <c r="P67" s="28">
        <f t="shared" si="35"/>
        <v>0</v>
      </c>
      <c r="Q67" s="28">
        <f t="shared" si="37"/>
        <v>0</v>
      </c>
      <c r="R67" s="28">
        <f t="shared" si="38"/>
        <v>0</v>
      </c>
      <c r="S67" s="28"/>
      <c r="T67" s="28"/>
      <c r="U67" s="30">
        <f t="shared" si="36"/>
        <v>0</v>
      </c>
    </row>
    <row r="68" spans="1:21" ht="15">
      <c r="B68" s="34"/>
      <c r="C68" s="31"/>
    </row>
    <row r="69" spans="1:21" ht="14.25" customHeight="1">
      <c r="A69" s="158" t="s">
        <v>18</v>
      </c>
      <c r="B69" s="58" t="s">
        <v>133</v>
      </c>
      <c r="C69" s="24"/>
      <c r="D69" s="17"/>
      <c r="E69" s="17">
        <v>1</v>
      </c>
      <c r="F69" s="17"/>
      <c r="G69" s="17"/>
      <c r="H69" s="17"/>
      <c r="I69" s="17"/>
      <c r="J69" s="17"/>
      <c r="K69" s="17"/>
      <c r="L69" s="17">
        <f t="shared" ref="L69:L74" si="39">D69*C69</f>
        <v>0</v>
      </c>
      <c r="M69" s="17">
        <f t="shared" ref="M69:M74" si="40">E69*C69</f>
        <v>0</v>
      </c>
      <c r="N69" s="17">
        <f t="shared" ref="N69:N74" si="41">F69*C69</f>
        <v>0</v>
      </c>
      <c r="O69" s="17">
        <f t="shared" ref="O69:O74" si="42">G69*C69</f>
        <v>0</v>
      </c>
      <c r="P69" s="17">
        <f t="shared" ref="P69:P74" si="43">H69*C69</f>
        <v>0</v>
      </c>
      <c r="Q69" s="17">
        <f>I69*C69</f>
        <v>0</v>
      </c>
      <c r="R69" s="17">
        <f>J69*C69</f>
        <v>0</v>
      </c>
      <c r="S69" s="17"/>
      <c r="T69" s="17"/>
      <c r="U69" s="25">
        <f t="shared" ref="U69:U74" si="44">L69*12.01+M69*1.008+N69*14.01+O69*16+P69*32.07+Q69*30.97+R69*65.38</f>
        <v>0</v>
      </c>
    </row>
    <row r="70" spans="1:21" ht="15">
      <c r="A70" s="159"/>
      <c r="B70" s="4" t="s">
        <v>134</v>
      </c>
      <c r="C70" s="26"/>
      <c r="D70" s="16"/>
      <c r="E70" s="16">
        <v>1</v>
      </c>
      <c r="F70" s="16"/>
      <c r="G70" s="16">
        <v>1</v>
      </c>
      <c r="H70" s="16"/>
      <c r="I70" s="16"/>
      <c r="J70" s="16"/>
      <c r="K70" s="16"/>
      <c r="L70" s="16">
        <f t="shared" si="39"/>
        <v>0</v>
      </c>
      <c r="M70" s="16">
        <f t="shared" si="40"/>
        <v>0</v>
      </c>
      <c r="N70" s="16">
        <f t="shared" si="41"/>
        <v>0</v>
      </c>
      <c r="O70" s="16">
        <f t="shared" si="42"/>
        <v>0</v>
      </c>
      <c r="P70" s="16">
        <f t="shared" si="43"/>
        <v>0</v>
      </c>
      <c r="Q70" s="16">
        <f>I70*C70</f>
        <v>0</v>
      </c>
      <c r="R70" s="16">
        <f>J70*C70</f>
        <v>0</v>
      </c>
      <c r="S70" s="16"/>
      <c r="T70" s="16"/>
      <c r="U70" s="27">
        <f t="shared" si="44"/>
        <v>0</v>
      </c>
    </row>
    <row r="71" spans="1:21" ht="15">
      <c r="A71" s="159"/>
      <c r="B71" s="4" t="s">
        <v>0</v>
      </c>
      <c r="C71" s="26"/>
      <c r="D71" s="16">
        <v>2</v>
      </c>
      <c r="E71" s="16">
        <v>3</v>
      </c>
      <c r="F71" s="16">
        <v>0</v>
      </c>
      <c r="G71" s="16">
        <v>1</v>
      </c>
      <c r="H71" s="16">
        <v>0</v>
      </c>
      <c r="I71" s="16"/>
      <c r="J71" s="16"/>
      <c r="K71" s="16"/>
      <c r="L71" s="16">
        <f t="shared" si="39"/>
        <v>0</v>
      </c>
      <c r="M71" s="16">
        <f t="shared" si="40"/>
        <v>0</v>
      </c>
      <c r="N71" s="16">
        <f t="shared" si="41"/>
        <v>0</v>
      </c>
      <c r="O71" s="16">
        <f t="shared" si="42"/>
        <v>0</v>
      </c>
      <c r="P71" s="16">
        <f t="shared" si="43"/>
        <v>0</v>
      </c>
      <c r="Q71" s="16">
        <f t="shared" ref="Q71:Q74" si="45">I71*C71</f>
        <v>0</v>
      </c>
      <c r="R71" s="16">
        <f t="shared" ref="R71:R74" si="46">J71*C71</f>
        <v>0</v>
      </c>
      <c r="S71" s="16"/>
      <c r="T71" s="16"/>
      <c r="U71" s="27">
        <f t="shared" si="44"/>
        <v>0</v>
      </c>
    </row>
    <row r="72" spans="1:21" ht="15">
      <c r="A72" s="159"/>
      <c r="B72" s="4" t="s">
        <v>10</v>
      </c>
      <c r="C72" s="26">
        <v>1</v>
      </c>
      <c r="D72" s="16"/>
      <c r="E72" s="16">
        <v>2</v>
      </c>
      <c r="F72" s="16">
        <v>1</v>
      </c>
      <c r="G72" s="16"/>
      <c r="H72" s="16"/>
      <c r="I72" s="16"/>
      <c r="J72" s="16"/>
      <c r="K72" s="16"/>
      <c r="L72" s="16">
        <f t="shared" si="39"/>
        <v>0</v>
      </c>
      <c r="M72" s="16">
        <f t="shared" si="40"/>
        <v>2</v>
      </c>
      <c r="N72" s="16">
        <f t="shared" si="41"/>
        <v>1</v>
      </c>
      <c r="O72" s="16">
        <f t="shared" si="42"/>
        <v>0</v>
      </c>
      <c r="P72" s="16">
        <f t="shared" si="43"/>
        <v>0</v>
      </c>
      <c r="Q72" s="16">
        <f t="shared" si="45"/>
        <v>0</v>
      </c>
      <c r="R72" s="16">
        <f t="shared" si="46"/>
        <v>0</v>
      </c>
      <c r="S72" s="16"/>
      <c r="T72" s="16"/>
      <c r="U72" s="27">
        <f t="shared" si="44"/>
        <v>16.026</v>
      </c>
    </row>
    <row r="73" spans="1:21" ht="15">
      <c r="A73" s="159"/>
      <c r="B73" s="4" t="s">
        <v>357</v>
      </c>
      <c r="C73" s="26">
        <v>1</v>
      </c>
      <c r="D73" s="16">
        <v>4</v>
      </c>
      <c r="E73" s="16">
        <v>5</v>
      </c>
      <c r="F73" s="16"/>
      <c r="G73" s="16">
        <v>3</v>
      </c>
      <c r="H73" s="16"/>
      <c r="I73" s="16"/>
      <c r="J73" s="16"/>
      <c r="K73" s="16"/>
      <c r="L73" s="16">
        <v>4</v>
      </c>
      <c r="M73" s="16">
        <v>5</v>
      </c>
      <c r="N73" s="16">
        <v>0</v>
      </c>
      <c r="O73" s="16">
        <v>3</v>
      </c>
      <c r="P73" s="16">
        <v>0</v>
      </c>
      <c r="Q73" s="16">
        <v>0</v>
      </c>
      <c r="R73" s="16">
        <v>0</v>
      </c>
      <c r="S73" s="16"/>
      <c r="T73" s="16"/>
      <c r="U73" s="27">
        <v>101.08</v>
      </c>
    </row>
    <row r="74" spans="1:21" ht="15">
      <c r="A74" s="160"/>
      <c r="B74" s="59"/>
      <c r="C74" s="29"/>
      <c r="D74" s="28"/>
      <c r="E74" s="28"/>
      <c r="F74" s="28"/>
      <c r="G74" s="28"/>
      <c r="H74" s="28"/>
      <c r="I74" s="28"/>
      <c r="J74" s="28"/>
      <c r="K74" s="28"/>
      <c r="L74" s="28">
        <f t="shared" si="39"/>
        <v>0</v>
      </c>
      <c r="M74" s="28">
        <f t="shared" si="40"/>
        <v>0</v>
      </c>
      <c r="N74" s="28">
        <f t="shared" si="41"/>
        <v>0</v>
      </c>
      <c r="O74" s="28">
        <f t="shared" si="42"/>
        <v>0</v>
      </c>
      <c r="P74" s="28">
        <f t="shared" si="43"/>
        <v>0</v>
      </c>
      <c r="Q74" s="28">
        <f t="shared" si="45"/>
        <v>0</v>
      </c>
      <c r="R74" s="28">
        <f t="shared" si="46"/>
        <v>0</v>
      </c>
      <c r="S74" s="28"/>
      <c r="T74" s="28"/>
      <c r="U74" s="30">
        <f t="shared" si="44"/>
        <v>0</v>
      </c>
    </row>
    <row r="75" spans="1:21" ht="19.5">
      <c r="A75" s="37"/>
      <c r="B75" s="31"/>
      <c r="C75" s="3"/>
      <c r="K75" s="23" t="s">
        <v>19</v>
      </c>
      <c r="L75" s="65">
        <f>SUM(L10:L74)</f>
        <v>65</v>
      </c>
      <c r="M75" s="65">
        <f>SUM(M10:M74)</f>
        <v>106</v>
      </c>
      <c r="N75" s="1">
        <f>SUM(N10:N74)</f>
        <v>18</v>
      </c>
      <c r="O75" s="1">
        <f>SUM(O10:O74)</f>
        <v>16</v>
      </c>
      <c r="P75" s="1">
        <f>SUM(P10:P74)</f>
        <v>0</v>
      </c>
      <c r="Q75" s="1">
        <f t="shared" ref="Q75:R75" si="47">SUM(Q10:Q74)</f>
        <v>0</v>
      </c>
      <c r="R75" s="1">
        <f t="shared" si="47"/>
        <v>0</v>
      </c>
    </row>
    <row r="76" spans="1:21" ht="15.75" customHeight="1">
      <c r="A76" s="37"/>
    </row>
    <row r="77" spans="1:21" ht="15.75" customHeight="1">
      <c r="A77" s="37"/>
    </row>
    <row r="78" spans="1:21" ht="15.75" customHeight="1">
      <c r="A78" s="37"/>
    </row>
    <row r="79" spans="1:21" ht="15.75" customHeight="1">
      <c r="A79" s="37"/>
    </row>
    <row r="80" spans="1:21" ht="15.75" customHeight="1">
      <c r="A80" s="37"/>
    </row>
    <row r="81" spans="1:1" ht="15.75" customHeight="1">
      <c r="A81" s="37"/>
    </row>
  </sheetData>
  <mergeCells count="7">
    <mergeCell ref="A69:A74"/>
    <mergeCell ref="A31:A39"/>
    <mergeCell ref="B5:D5"/>
    <mergeCell ref="A10:A28"/>
    <mergeCell ref="A44:A48"/>
    <mergeCell ref="A50:A53"/>
    <mergeCell ref="A56:A67"/>
  </mergeCells>
  <phoneticPr fontId="2"/>
  <printOptions gridLinesSet="0"/>
  <pageMargins left="0.78700000000000003" right="0.78700000000000003" top="0.98399999999999999" bottom="0.98399999999999999" header="0.5" footer="0.5"/>
  <pageSetup paperSize="9" orientation="portrait" horizontalDpi="4294967294" verticalDpi="0" r:id="rId1"/>
  <headerFooter alignWithMargins="0">
    <oddHeader>&amp;A</oddHeader>
    <oddFooter>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115"/>
  <sheetViews>
    <sheetView workbookViewId="0">
      <selection activeCell="B48" sqref="B48:B49"/>
    </sheetView>
  </sheetViews>
  <sheetFormatPr defaultColWidth="10" defaultRowHeight="14.25"/>
  <cols>
    <col min="1" max="1" width="2.5" style="46" customWidth="1"/>
    <col min="2" max="2" width="17.5" style="46" customWidth="1"/>
    <col min="3" max="3" width="10" style="46" customWidth="1"/>
    <col min="4" max="4" width="10" style="46"/>
    <col min="5" max="5" width="17.5" style="46" customWidth="1"/>
    <col min="6" max="6" width="6.25" style="46" customWidth="1"/>
    <col min="7" max="7" width="12.5" style="46" customWidth="1"/>
    <col min="8" max="8" width="6.25" style="46" customWidth="1"/>
    <col min="9" max="9" width="12.5" style="46" customWidth="1"/>
    <col min="10" max="10" width="6.25" style="46" customWidth="1"/>
    <col min="11" max="11" width="12.5" style="46" customWidth="1"/>
    <col min="12" max="12" width="6.25" style="46" customWidth="1"/>
    <col min="13" max="13" width="12.5" style="46" customWidth="1"/>
    <col min="14" max="15" width="6.25" style="46" customWidth="1"/>
    <col min="16" max="16384" width="10" style="46"/>
  </cols>
  <sheetData>
    <row r="1" spans="2:15" ht="18.75" customHeight="1"/>
    <row r="2" spans="2:15" ht="18.75" customHeight="1">
      <c r="B2" s="168" t="s">
        <v>28</v>
      </c>
      <c r="C2" s="168" t="s">
        <v>29</v>
      </c>
      <c r="D2" s="168" t="s">
        <v>30</v>
      </c>
      <c r="E2" s="171" t="s">
        <v>34</v>
      </c>
      <c r="F2" s="171"/>
      <c r="G2" s="47"/>
      <c r="O2" s="47"/>
    </row>
    <row r="3" spans="2:15" ht="18.75" customHeight="1">
      <c r="B3" s="169"/>
      <c r="C3" s="169"/>
      <c r="D3" s="169"/>
      <c r="E3" s="170">
        <v>0.9</v>
      </c>
      <c r="F3" s="170"/>
    </row>
    <row r="4" spans="2:15" ht="18.75" customHeight="1">
      <c r="B4" s="46" t="s">
        <v>35</v>
      </c>
      <c r="C4" s="46" t="s">
        <v>36</v>
      </c>
      <c r="D4" s="48">
        <v>311.3</v>
      </c>
      <c r="E4" s="48">
        <f>$E$3*D4</f>
        <v>280.17</v>
      </c>
      <c r="F4" s="48" t="s">
        <v>31</v>
      </c>
      <c r="G4" s="47"/>
    </row>
    <row r="5" spans="2:15" ht="18.75" customHeight="1">
      <c r="B5" s="47" t="s">
        <v>37</v>
      </c>
      <c r="C5" s="47" t="s">
        <v>38</v>
      </c>
      <c r="D5" s="49">
        <v>648.79999999999995</v>
      </c>
      <c r="E5" s="48">
        <f t="shared" ref="E5:E27" si="0">$E$3*D5</f>
        <v>583.91999999999996</v>
      </c>
      <c r="F5" s="49" t="s">
        <v>31</v>
      </c>
      <c r="G5" s="47"/>
    </row>
    <row r="6" spans="2:15" ht="18.75" customHeight="1">
      <c r="B6" s="47" t="s">
        <v>39</v>
      </c>
      <c r="C6" s="47" t="s">
        <v>40</v>
      </c>
      <c r="D6" s="49">
        <v>596.70000000000005</v>
      </c>
      <c r="E6" s="48">
        <f t="shared" si="0"/>
        <v>537.03000000000009</v>
      </c>
      <c r="F6" s="49" t="s">
        <v>31</v>
      </c>
      <c r="G6" s="47"/>
    </row>
    <row r="7" spans="2:15" ht="18.75" customHeight="1">
      <c r="B7" s="47" t="s">
        <v>41</v>
      </c>
      <c r="C7" s="47" t="s">
        <v>42</v>
      </c>
      <c r="D7" s="49">
        <v>411.7</v>
      </c>
      <c r="E7" s="48">
        <f t="shared" si="0"/>
        <v>370.53</v>
      </c>
      <c r="F7" s="49" t="s">
        <v>31</v>
      </c>
      <c r="G7" s="47"/>
    </row>
    <row r="8" spans="2:15" ht="18.75" customHeight="1">
      <c r="B8" s="47" t="s">
        <v>43</v>
      </c>
      <c r="C8" s="47" t="s">
        <v>44</v>
      </c>
      <c r="D8" s="49">
        <v>585.70000000000005</v>
      </c>
      <c r="E8" s="48">
        <f t="shared" si="0"/>
        <v>527.13000000000011</v>
      </c>
      <c r="F8" s="49" t="s">
        <v>32</v>
      </c>
      <c r="G8" s="47"/>
    </row>
    <row r="9" spans="2:15" ht="18.75" customHeight="1">
      <c r="B9" s="47" t="s">
        <v>45</v>
      </c>
      <c r="C9" s="47" t="s">
        <v>46</v>
      </c>
      <c r="D9" s="49">
        <v>610.70000000000005</v>
      </c>
      <c r="E9" s="48">
        <f t="shared" si="0"/>
        <v>549.63000000000011</v>
      </c>
      <c r="F9" s="49" t="s">
        <v>32</v>
      </c>
      <c r="G9" s="47"/>
    </row>
    <row r="10" spans="2:15" ht="18.75" customHeight="1">
      <c r="B10" s="47" t="s">
        <v>47</v>
      </c>
      <c r="C10" s="47" t="s">
        <v>48</v>
      </c>
      <c r="D10" s="49">
        <v>425.5</v>
      </c>
      <c r="E10" s="48">
        <f t="shared" si="0"/>
        <v>382.95</v>
      </c>
      <c r="F10" s="49" t="s">
        <v>32</v>
      </c>
      <c r="G10" s="47"/>
    </row>
    <row r="11" spans="2:15" ht="18.75" customHeight="1">
      <c r="B11" s="47" t="s">
        <v>49</v>
      </c>
      <c r="C11" s="47" t="s">
        <v>50</v>
      </c>
      <c r="D11" s="49">
        <v>297.3</v>
      </c>
      <c r="E11" s="48">
        <f t="shared" si="0"/>
        <v>267.57</v>
      </c>
      <c r="F11" s="49" t="s">
        <v>32</v>
      </c>
      <c r="G11" s="47"/>
    </row>
    <row r="12" spans="2:15" ht="18.75" customHeight="1">
      <c r="B12" s="47" t="s">
        <v>51</v>
      </c>
      <c r="C12" s="47" t="s">
        <v>52</v>
      </c>
      <c r="D12" s="49">
        <v>619.70000000000005</v>
      </c>
      <c r="E12" s="48">
        <f t="shared" si="0"/>
        <v>557.73</v>
      </c>
      <c r="F12" s="49" t="s">
        <v>33</v>
      </c>
      <c r="G12" s="47"/>
    </row>
    <row r="13" spans="2:15" ht="18.75" customHeight="1">
      <c r="B13" s="47" t="s">
        <v>53</v>
      </c>
      <c r="C13" s="47" t="s">
        <v>54</v>
      </c>
      <c r="D13" s="49">
        <v>353.4</v>
      </c>
      <c r="E13" s="48">
        <f t="shared" si="0"/>
        <v>318.06</v>
      </c>
      <c r="F13" s="49" t="s">
        <v>33</v>
      </c>
      <c r="G13" s="47"/>
    </row>
    <row r="14" spans="2:15" ht="18.75" customHeight="1">
      <c r="B14" s="47" t="s">
        <v>55</v>
      </c>
      <c r="C14" s="47" t="s">
        <v>56</v>
      </c>
      <c r="D14" s="49">
        <v>353.4</v>
      </c>
      <c r="E14" s="48">
        <f t="shared" si="0"/>
        <v>318.06</v>
      </c>
      <c r="F14" s="49" t="s">
        <v>33</v>
      </c>
      <c r="G14" s="47"/>
    </row>
    <row r="15" spans="2:15" ht="18.75" customHeight="1">
      <c r="B15" s="47" t="s">
        <v>57</v>
      </c>
      <c r="C15" s="47" t="s">
        <v>58</v>
      </c>
      <c r="D15" s="49">
        <v>468.6</v>
      </c>
      <c r="E15" s="48">
        <f t="shared" si="0"/>
        <v>421.74</v>
      </c>
      <c r="F15" s="49" t="s">
        <v>33</v>
      </c>
      <c r="G15" s="47"/>
    </row>
    <row r="16" spans="2:15" ht="18.75" customHeight="1">
      <c r="B16" s="47" t="s">
        <v>59</v>
      </c>
      <c r="C16" s="47" t="s">
        <v>60</v>
      </c>
      <c r="D16" s="49">
        <v>371.5</v>
      </c>
      <c r="E16" s="48">
        <f t="shared" si="0"/>
        <v>334.35</v>
      </c>
      <c r="F16" s="49" t="s">
        <v>33</v>
      </c>
      <c r="G16" s="47"/>
    </row>
    <row r="17" spans="2:7" ht="18.75" customHeight="1">
      <c r="B17" s="47" t="s">
        <v>61</v>
      </c>
      <c r="C17" s="47" t="s">
        <v>62</v>
      </c>
      <c r="D17" s="49">
        <v>387.4</v>
      </c>
      <c r="E17" s="48">
        <f t="shared" si="0"/>
        <v>348.65999999999997</v>
      </c>
      <c r="F17" s="49" t="s">
        <v>33</v>
      </c>
      <c r="G17" s="47"/>
    </row>
    <row r="18" spans="2:7" ht="18.75" customHeight="1">
      <c r="B18" s="47" t="s">
        <v>63</v>
      </c>
      <c r="C18" s="47" t="s">
        <v>64</v>
      </c>
      <c r="D18" s="49">
        <v>337.4</v>
      </c>
      <c r="E18" s="48">
        <f>$E$3*D18</f>
        <v>303.65999999999997</v>
      </c>
      <c r="F18" s="49" t="s">
        <v>33</v>
      </c>
      <c r="G18" s="47"/>
    </row>
    <row r="19" spans="2:7" ht="18.75" customHeight="1">
      <c r="B19" s="47" t="s">
        <v>65</v>
      </c>
      <c r="C19" s="47" t="s">
        <v>66</v>
      </c>
      <c r="D19" s="49">
        <v>383.4</v>
      </c>
      <c r="E19" s="48">
        <f t="shared" si="0"/>
        <v>345.06</v>
      </c>
      <c r="F19" s="49" t="s">
        <v>33</v>
      </c>
      <c r="G19" s="47"/>
    </row>
    <row r="20" spans="2:7" ht="18.75" customHeight="1">
      <c r="B20" s="47" t="s">
        <v>67</v>
      </c>
      <c r="C20" s="47" t="s">
        <v>68</v>
      </c>
      <c r="D20" s="49">
        <v>397.5</v>
      </c>
      <c r="E20" s="48">
        <f t="shared" si="0"/>
        <v>357.75</v>
      </c>
      <c r="F20" s="49" t="s">
        <v>33</v>
      </c>
      <c r="G20" s="47"/>
    </row>
    <row r="21" spans="2:7" ht="18.75" customHeight="1">
      <c r="B21" s="47" t="s">
        <v>69</v>
      </c>
      <c r="C21" s="47" t="s">
        <v>70</v>
      </c>
      <c r="D21" s="49">
        <v>526.6</v>
      </c>
      <c r="E21" s="48">
        <f t="shared" si="0"/>
        <v>473.94000000000005</v>
      </c>
      <c r="F21" s="49" t="s">
        <v>33</v>
      </c>
      <c r="G21" s="47"/>
    </row>
    <row r="22" spans="2:7" ht="18.75" customHeight="1">
      <c r="B22" s="47" t="s">
        <v>71</v>
      </c>
      <c r="C22" s="47" t="s">
        <v>72</v>
      </c>
      <c r="D22" s="49">
        <v>459.6</v>
      </c>
      <c r="E22" s="48">
        <f t="shared" si="0"/>
        <v>413.64000000000004</v>
      </c>
      <c r="F22" s="49" t="s">
        <v>33</v>
      </c>
      <c r="G22" s="47"/>
    </row>
    <row r="23" spans="2:7" ht="18.75" customHeight="1">
      <c r="B23" s="47" t="s">
        <v>73</v>
      </c>
      <c r="C23" s="47" t="s">
        <v>74</v>
      </c>
      <c r="D23" s="49">
        <v>339.4</v>
      </c>
      <c r="E23" s="48">
        <f t="shared" si="0"/>
        <v>305.45999999999998</v>
      </c>
      <c r="F23" s="49" t="s">
        <v>33</v>
      </c>
    </row>
    <row r="24" spans="2:7" ht="18.75" customHeight="1">
      <c r="B24" s="66" t="s">
        <v>145</v>
      </c>
      <c r="C24" s="66" t="s">
        <v>142</v>
      </c>
      <c r="D24" s="50">
        <v>497.4</v>
      </c>
      <c r="E24" s="50">
        <f t="shared" si="0"/>
        <v>447.65999999999997</v>
      </c>
      <c r="F24" s="50" t="s">
        <v>148</v>
      </c>
    </row>
    <row r="25" spans="2:7" ht="18.75" customHeight="1">
      <c r="B25" s="47" t="s">
        <v>146</v>
      </c>
      <c r="C25" s="47" t="s">
        <v>143</v>
      </c>
      <c r="D25" s="49">
        <v>511.5</v>
      </c>
      <c r="E25" s="49">
        <f t="shared" si="0"/>
        <v>460.35</v>
      </c>
      <c r="F25" s="49" t="s">
        <v>148</v>
      </c>
    </row>
    <row r="26" spans="2:7" ht="18.75" customHeight="1">
      <c r="B26" s="67" t="s">
        <v>147</v>
      </c>
      <c r="C26" s="67" t="s">
        <v>144</v>
      </c>
      <c r="D26" s="51">
        <v>573.5</v>
      </c>
      <c r="E26" s="51">
        <f t="shared" si="0"/>
        <v>516.15</v>
      </c>
      <c r="F26" s="51" t="s">
        <v>148</v>
      </c>
    </row>
    <row r="27" spans="2:7" ht="18.75" customHeight="1">
      <c r="B27" s="52" t="s">
        <v>75</v>
      </c>
      <c r="C27" s="52"/>
      <c r="D27" s="50">
        <v>615.70000000000005</v>
      </c>
      <c r="E27" s="50">
        <f t="shared" si="0"/>
        <v>554.13000000000011</v>
      </c>
      <c r="F27" s="50" t="s">
        <v>33</v>
      </c>
    </row>
    <row r="28" spans="2:7" ht="18.75" customHeight="1">
      <c r="B28" s="47" t="s">
        <v>76</v>
      </c>
      <c r="C28" s="47"/>
      <c r="D28" s="49">
        <v>624.79</v>
      </c>
      <c r="E28" s="49">
        <f>$E$3*D28</f>
        <v>562.31100000000004</v>
      </c>
      <c r="F28" s="49" t="s">
        <v>33</v>
      </c>
    </row>
    <row r="29" spans="2:7" ht="18.75" customHeight="1">
      <c r="B29" s="47" t="s">
        <v>77</v>
      </c>
      <c r="C29" s="47"/>
      <c r="D29" s="49">
        <v>574.72</v>
      </c>
      <c r="E29" s="49">
        <f t="shared" ref="E29:E43" si="1">$E$3*D29</f>
        <v>517.24800000000005</v>
      </c>
      <c r="F29" s="49" t="s">
        <v>33</v>
      </c>
      <c r="G29" s="47"/>
    </row>
    <row r="30" spans="2:7" ht="18.75" customHeight="1">
      <c r="B30" s="47" t="s">
        <v>78</v>
      </c>
      <c r="C30" s="47"/>
      <c r="D30" s="49">
        <v>666.77</v>
      </c>
      <c r="E30" s="49">
        <f t="shared" si="1"/>
        <v>600.09299999999996</v>
      </c>
      <c r="F30" s="49" t="s">
        <v>85</v>
      </c>
    </row>
    <row r="31" spans="2:7" ht="18.75" customHeight="1">
      <c r="B31" s="47" t="s">
        <v>79</v>
      </c>
      <c r="C31" s="47"/>
      <c r="D31" s="49">
        <v>680.8</v>
      </c>
      <c r="E31" s="49">
        <f t="shared" si="1"/>
        <v>612.72</v>
      </c>
      <c r="F31" s="49" t="s">
        <v>33</v>
      </c>
    </row>
    <row r="32" spans="2:7" ht="18.75" customHeight="1">
      <c r="B32" s="66" t="s">
        <v>80</v>
      </c>
      <c r="C32" s="66" t="s">
        <v>81</v>
      </c>
      <c r="D32" s="50">
        <v>385.41</v>
      </c>
      <c r="E32" s="50">
        <f t="shared" si="1"/>
        <v>346.86900000000003</v>
      </c>
      <c r="F32" s="50" t="s">
        <v>33</v>
      </c>
    </row>
    <row r="33" spans="2:14" ht="18.75" customHeight="1">
      <c r="B33" s="76" t="s">
        <v>140</v>
      </c>
      <c r="C33" s="76"/>
      <c r="D33" s="77">
        <v>570.59</v>
      </c>
      <c r="E33" s="77">
        <f>$E$3*D33</f>
        <v>513.53100000000006</v>
      </c>
      <c r="F33" s="77" t="s">
        <v>141</v>
      </c>
    </row>
    <row r="34" spans="2:14" ht="18.75" customHeight="1">
      <c r="B34" s="67" t="s">
        <v>82</v>
      </c>
      <c r="C34" s="67"/>
      <c r="D34" s="51">
        <v>780.88</v>
      </c>
      <c r="E34" s="51">
        <f t="shared" si="1"/>
        <v>702.79200000000003</v>
      </c>
      <c r="F34" s="51" t="s">
        <v>33</v>
      </c>
    </row>
    <row r="35" spans="2:14" ht="18.75" customHeight="1">
      <c r="B35" s="47" t="s">
        <v>83</v>
      </c>
      <c r="C35" s="47"/>
      <c r="D35" s="49">
        <v>527.5</v>
      </c>
      <c r="E35" s="49">
        <f t="shared" si="1"/>
        <v>474.75</v>
      </c>
      <c r="F35" s="49" t="s">
        <v>85</v>
      </c>
    </row>
    <row r="36" spans="2:14" ht="18.75" customHeight="1">
      <c r="B36" s="47" t="s">
        <v>84</v>
      </c>
      <c r="C36" s="47"/>
      <c r="D36" s="49">
        <v>473.39</v>
      </c>
      <c r="E36" s="49">
        <f t="shared" si="1"/>
        <v>426.05099999999999</v>
      </c>
      <c r="F36" s="49" t="s">
        <v>33</v>
      </c>
    </row>
    <row r="37" spans="2:14" ht="18.75" customHeight="1">
      <c r="B37" s="47" t="s">
        <v>86</v>
      </c>
      <c r="C37" s="47"/>
      <c r="D37" s="49">
        <v>376.32</v>
      </c>
      <c r="E37" s="49">
        <f t="shared" si="1"/>
        <v>338.68799999999999</v>
      </c>
      <c r="F37" s="49" t="s">
        <v>88</v>
      </c>
    </row>
    <row r="38" spans="2:14" ht="18.75" customHeight="1">
      <c r="B38" s="54" t="s">
        <v>87</v>
      </c>
      <c r="C38" s="54"/>
      <c r="D38" s="51">
        <v>430.46</v>
      </c>
      <c r="E38" s="51">
        <f t="shared" si="1"/>
        <v>387.41399999999999</v>
      </c>
      <c r="F38" s="51" t="s">
        <v>88</v>
      </c>
    </row>
    <row r="39" spans="2:14" ht="18.75" customHeight="1">
      <c r="B39" s="47"/>
      <c r="C39" s="47"/>
      <c r="D39" s="49"/>
      <c r="E39" s="49">
        <f t="shared" si="1"/>
        <v>0</v>
      </c>
      <c r="F39" s="49" t="s">
        <v>33</v>
      </c>
    </row>
    <row r="40" spans="2:14" ht="18.75" customHeight="1">
      <c r="B40" s="47"/>
      <c r="C40" s="47"/>
      <c r="D40" s="49"/>
      <c r="E40" s="49">
        <f t="shared" si="1"/>
        <v>0</v>
      </c>
      <c r="F40" s="49" t="s">
        <v>33</v>
      </c>
    </row>
    <row r="41" spans="2:14" ht="18.75" customHeight="1">
      <c r="B41" s="47"/>
      <c r="C41" s="47"/>
      <c r="D41" s="49"/>
      <c r="E41" s="49">
        <f t="shared" si="1"/>
        <v>0</v>
      </c>
      <c r="F41" s="49" t="s">
        <v>33</v>
      </c>
      <c r="G41" s="48"/>
      <c r="H41" s="48"/>
      <c r="I41" s="48"/>
      <c r="J41" s="48"/>
      <c r="K41" s="48"/>
      <c r="L41" s="48"/>
      <c r="M41" s="48"/>
      <c r="N41" s="48"/>
    </row>
    <row r="42" spans="2:14" ht="18.75" customHeight="1">
      <c r="B42" s="47"/>
      <c r="C42" s="47"/>
      <c r="D42" s="49"/>
      <c r="E42" s="49">
        <f>$E$3*D42</f>
        <v>0</v>
      </c>
      <c r="F42" s="49" t="s">
        <v>33</v>
      </c>
      <c r="G42" s="48"/>
      <c r="H42" s="48"/>
      <c r="I42" s="48"/>
      <c r="J42" s="48"/>
      <c r="K42" s="48"/>
      <c r="L42" s="48"/>
      <c r="M42" s="48"/>
      <c r="N42" s="48"/>
    </row>
    <row r="43" spans="2:14" ht="18.75" customHeight="1">
      <c r="B43" s="53"/>
      <c r="C43" s="53"/>
      <c r="D43" s="51"/>
      <c r="E43" s="51">
        <f t="shared" si="1"/>
        <v>0</v>
      </c>
      <c r="F43" s="51" t="s">
        <v>33</v>
      </c>
      <c r="G43" s="48"/>
      <c r="H43" s="48"/>
      <c r="I43" s="48"/>
      <c r="J43" s="48"/>
      <c r="K43" s="48"/>
      <c r="L43" s="48"/>
      <c r="M43" s="48"/>
      <c r="N43" s="48"/>
    </row>
    <row r="44" spans="2:14" ht="18.75" customHeight="1">
      <c r="E44" s="48"/>
      <c r="F44" s="48"/>
      <c r="G44" s="48"/>
      <c r="H44" s="48"/>
      <c r="I44" s="48"/>
      <c r="J44" s="48"/>
      <c r="K44" s="48"/>
      <c r="L44" s="48"/>
      <c r="M44" s="48"/>
      <c r="N44" s="48"/>
    </row>
    <row r="45" spans="2:14" ht="18.75" customHeight="1">
      <c r="E45" s="48"/>
      <c r="F45" s="48"/>
      <c r="G45" s="48"/>
      <c r="H45" s="48"/>
      <c r="I45" s="48"/>
      <c r="J45" s="48"/>
      <c r="K45" s="48"/>
      <c r="L45" s="48"/>
      <c r="M45" s="48"/>
      <c r="N45" s="48"/>
    </row>
    <row r="46" spans="2:14" ht="18.75" customHeight="1">
      <c r="E46" s="48"/>
      <c r="F46" s="48"/>
      <c r="G46" s="48"/>
      <c r="H46" s="48"/>
      <c r="I46" s="48"/>
      <c r="J46" s="48"/>
      <c r="K46" s="48"/>
      <c r="L46" s="48"/>
      <c r="M46" s="48"/>
      <c r="N46" s="48"/>
    </row>
    <row r="47" spans="2:14" ht="18.75" customHeight="1">
      <c r="E47" s="48"/>
      <c r="F47" s="48"/>
      <c r="G47" s="48"/>
      <c r="H47" s="48"/>
      <c r="I47" s="48"/>
      <c r="J47" s="48"/>
      <c r="K47" s="48"/>
      <c r="L47" s="48"/>
      <c r="M47" s="48"/>
      <c r="N47" s="48"/>
    </row>
    <row r="48" spans="2:14" ht="18.75" customHeight="1">
      <c r="E48" s="48"/>
      <c r="F48" s="48"/>
      <c r="G48" s="48"/>
      <c r="H48" s="48"/>
      <c r="I48" s="48"/>
      <c r="J48" s="48"/>
      <c r="K48" s="48"/>
      <c r="L48" s="48"/>
      <c r="M48" s="48"/>
      <c r="N48" s="48"/>
    </row>
    <row r="49" spans="5:14" ht="18.75" customHeight="1">
      <c r="E49" s="48"/>
      <c r="F49" s="48"/>
      <c r="G49" s="48"/>
      <c r="H49" s="48"/>
      <c r="I49" s="48"/>
      <c r="J49" s="48"/>
      <c r="K49" s="48"/>
      <c r="L49" s="48"/>
      <c r="M49" s="48"/>
      <c r="N49" s="48"/>
    </row>
    <row r="50" spans="5:14" ht="18.75" customHeight="1">
      <c r="E50" s="48"/>
      <c r="F50" s="48"/>
      <c r="G50" s="48"/>
      <c r="H50" s="48"/>
      <c r="I50" s="48"/>
      <c r="J50" s="48"/>
      <c r="K50" s="48"/>
      <c r="L50" s="48"/>
      <c r="M50" s="48"/>
      <c r="N50" s="48"/>
    </row>
    <row r="51" spans="5:14" ht="18.75" customHeight="1">
      <c r="E51" s="48"/>
      <c r="F51" s="48"/>
      <c r="G51" s="48"/>
      <c r="H51" s="48"/>
      <c r="I51" s="48"/>
      <c r="J51" s="48"/>
      <c r="K51" s="48"/>
      <c r="L51" s="48"/>
      <c r="M51" s="48"/>
      <c r="N51" s="48"/>
    </row>
    <row r="52" spans="5:14" ht="18.75" customHeight="1">
      <c r="E52" s="48"/>
      <c r="F52" s="48"/>
      <c r="G52" s="48"/>
      <c r="H52" s="48"/>
      <c r="I52" s="48"/>
      <c r="J52" s="48"/>
      <c r="K52" s="48"/>
      <c r="L52" s="48"/>
      <c r="M52" s="48"/>
      <c r="N52" s="48"/>
    </row>
    <row r="53" spans="5:14" ht="18.75" customHeight="1">
      <c r="E53" s="48"/>
      <c r="F53" s="48"/>
      <c r="G53" s="48"/>
      <c r="H53" s="48"/>
      <c r="I53" s="48"/>
      <c r="J53" s="48"/>
      <c r="K53" s="48"/>
      <c r="L53" s="48"/>
      <c r="M53" s="48"/>
      <c r="N53" s="48"/>
    </row>
    <row r="54" spans="5:14" ht="18.75" customHeight="1">
      <c r="E54" s="48"/>
      <c r="F54" s="48"/>
      <c r="G54" s="48"/>
      <c r="H54" s="48"/>
      <c r="I54" s="48"/>
      <c r="J54" s="48"/>
      <c r="K54" s="48"/>
      <c r="L54" s="48"/>
      <c r="M54" s="48"/>
      <c r="N54" s="48"/>
    </row>
    <row r="55" spans="5:14" ht="18.75" customHeight="1">
      <c r="E55" s="48"/>
      <c r="F55" s="48"/>
      <c r="G55" s="48"/>
      <c r="H55" s="48"/>
      <c r="I55" s="48"/>
      <c r="J55" s="48"/>
      <c r="K55" s="48"/>
      <c r="L55" s="48"/>
      <c r="M55" s="48"/>
      <c r="N55" s="48"/>
    </row>
    <row r="56" spans="5:14" ht="18.75" customHeight="1">
      <c r="E56" s="48"/>
      <c r="F56" s="48"/>
      <c r="G56" s="48"/>
      <c r="H56" s="48"/>
      <c r="I56" s="48"/>
      <c r="J56" s="48"/>
      <c r="K56" s="48"/>
      <c r="L56" s="48"/>
      <c r="M56" s="48"/>
      <c r="N56" s="48"/>
    </row>
    <row r="57" spans="5:14" ht="18.75" customHeight="1">
      <c r="E57" s="48"/>
      <c r="F57" s="48"/>
      <c r="G57" s="48"/>
      <c r="H57" s="48"/>
      <c r="I57" s="48"/>
      <c r="J57" s="48"/>
      <c r="K57" s="48"/>
      <c r="L57" s="48"/>
      <c r="M57" s="48"/>
      <c r="N57" s="48"/>
    </row>
    <row r="58" spans="5:14" ht="18.75" customHeight="1">
      <c r="E58" s="48"/>
      <c r="F58" s="48"/>
      <c r="G58" s="48"/>
      <c r="H58" s="48"/>
      <c r="I58" s="48"/>
      <c r="J58" s="48"/>
      <c r="K58" s="48"/>
      <c r="L58" s="48"/>
      <c r="M58" s="48"/>
      <c r="N58" s="48"/>
    </row>
    <row r="59" spans="5:14" ht="18.75" customHeight="1">
      <c r="E59" s="48"/>
      <c r="F59" s="48"/>
      <c r="G59" s="48"/>
      <c r="H59" s="48"/>
      <c r="I59" s="48"/>
      <c r="J59" s="48"/>
      <c r="K59" s="48"/>
      <c r="L59" s="48"/>
      <c r="M59" s="48"/>
      <c r="N59" s="48"/>
    </row>
    <row r="60" spans="5:14" ht="18.75" customHeight="1">
      <c r="E60" s="48"/>
      <c r="F60" s="48"/>
      <c r="G60" s="48"/>
      <c r="H60" s="48"/>
      <c r="I60" s="48"/>
      <c r="J60" s="48"/>
      <c r="K60" s="48"/>
      <c r="L60" s="48"/>
      <c r="M60" s="48"/>
      <c r="N60" s="48"/>
    </row>
    <row r="61" spans="5:14" ht="18.75" customHeight="1">
      <c r="E61" s="48"/>
      <c r="F61" s="48"/>
      <c r="G61" s="48"/>
      <c r="H61" s="48"/>
      <c r="I61" s="48"/>
      <c r="J61" s="48"/>
      <c r="K61" s="48"/>
      <c r="L61" s="48"/>
      <c r="M61" s="48"/>
      <c r="N61" s="48"/>
    </row>
    <row r="62" spans="5:14" ht="18.75" customHeight="1">
      <c r="E62" s="48"/>
      <c r="F62" s="48"/>
      <c r="G62" s="48"/>
      <c r="H62" s="48"/>
      <c r="I62" s="48"/>
      <c r="J62" s="48"/>
      <c r="K62" s="48"/>
      <c r="L62" s="48"/>
      <c r="M62" s="48"/>
      <c r="N62" s="48"/>
    </row>
    <row r="63" spans="5:14" ht="18.75" customHeight="1">
      <c r="E63" s="48"/>
      <c r="F63" s="48"/>
      <c r="G63" s="48"/>
      <c r="H63" s="48"/>
      <c r="I63" s="48"/>
      <c r="J63" s="48"/>
      <c r="K63" s="48"/>
      <c r="L63" s="48"/>
      <c r="M63" s="48"/>
      <c r="N63" s="48"/>
    </row>
    <row r="64" spans="5:14" ht="18.75" customHeight="1">
      <c r="E64" s="48"/>
      <c r="F64" s="48"/>
      <c r="G64" s="48"/>
      <c r="H64" s="48"/>
      <c r="I64" s="48"/>
      <c r="J64" s="48"/>
      <c r="K64" s="48"/>
      <c r="L64" s="48"/>
      <c r="M64" s="48"/>
      <c r="N64" s="48"/>
    </row>
    <row r="65" spans="5:14" ht="18.75" customHeight="1">
      <c r="E65" s="48"/>
      <c r="F65" s="48"/>
      <c r="G65" s="48"/>
      <c r="H65" s="48"/>
      <c r="I65" s="48"/>
      <c r="J65" s="48"/>
      <c r="K65" s="48"/>
      <c r="L65" s="48"/>
      <c r="M65" s="48"/>
      <c r="N65" s="48"/>
    </row>
    <row r="66" spans="5:14" ht="18.75" customHeight="1">
      <c r="E66" s="48"/>
      <c r="F66" s="48"/>
      <c r="G66" s="48"/>
      <c r="H66" s="48"/>
      <c r="I66" s="48"/>
      <c r="J66" s="48"/>
      <c r="K66" s="48"/>
      <c r="L66" s="48"/>
      <c r="M66" s="48"/>
      <c r="N66" s="48"/>
    </row>
    <row r="67" spans="5:14" ht="18.75" customHeight="1">
      <c r="E67" s="48"/>
      <c r="F67" s="48"/>
      <c r="G67" s="48"/>
      <c r="H67" s="48"/>
      <c r="I67" s="48"/>
      <c r="J67" s="48"/>
      <c r="K67" s="48"/>
      <c r="L67" s="48"/>
      <c r="M67" s="48"/>
      <c r="N67" s="48"/>
    </row>
    <row r="68" spans="5:14" ht="18.75" customHeight="1">
      <c r="E68" s="48"/>
      <c r="F68" s="48"/>
      <c r="G68" s="48"/>
      <c r="H68" s="48"/>
      <c r="I68" s="48"/>
      <c r="J68" s="48"/>
      <c r="K68" s="48"/>
      <c r="L68" s="48"/>
      <c r="M68" s="48"/>
      <c r="N68" s="48"/>
    </row>
    <row r="69" spans="5:14" ht="18.75" customHeight="1">
      <c r="E69" s="48"/>
      <c r="F69" s="48"/>
      <c r="G69" s="48"/>
      <c r="H69" s="48"/>
      <c r="I69" s="48"/>
      <c r="J69" s="48"/>
      <c r="K69" s="48"/>
      <c r="L69" s="48"/>
      <c r="M69" s="48"/>
      <c r="N69" s="48"/>
    </row>
    <row r="70" spans="5:14" ht="18.75" customHeight="1">
      <c r="E70" s="48"/>
      <c r="F70" s="48"/>
      <c r="G70" s="48"/>
      <c r="H70" s="48"/>
      <c r="I70" s="48"/>
      <c r="J70" s="48"/>
      <c r="K70" s="48"/>
      <c r="L70" s="48"/>
      <c r="M70" s="48"/>
      <c r="N70" s="48"/>
    </row>
    <row r="71" spans="5:14" ht="18.75" customHeight="1">
      <c r="E71" s="48"/>
      <c r="F71" s="48"/>
      <c r="G71" s="48"/>
      <c r="H71" s="48"/>
      <c r="I71" s="48"/>
      <c r="J71" s="48"/>
      <c r="K71" s="48"/>
      <c r="L71" s="48"/>
      <c r="M71" s="48"/>
      <c r="N71" s="48"/>
    </row>
    <row r="72" spans="5:14" ht="18.75" customHeight="1">
      <c r="E72" s="48"/>
      <c r="F72" s="48"/>
      <c r="G72" s="48"/>
      <c r="H72" s="48"/>
      <c r="I72" s="48"/>
      <c r="J72" s="48"/>
      <c r="K72" s="48"/>
      <c r="L72" s="48"/>
      <c r="M72" s="48"/>
      <c r="N72" s="48"/>
    </row>
    <row r="73" spans="5:14" ht="18.75" customHeight="1">
      <c r="E73" s="48"/>
      <c r="F73" s="48"/>
      <c r="G73" s="48"/>
      <c r="H73" s="48"/>
      <c r="I73" s="48"/>
      <c r="J73" s="48"/>
      <c r="K73" s="48"/>
      <c r="L73" s="48"/>
      <c r="M73" s="48"/>
      <c r="N73" s="48"/>
    </row>
    <row r="74" spans="5:14" ht="18.75" customHeight="1">
      <c r="E74" s="48"/>
      <c r="F74" s="48"/>
      <c r="G74" s="48"/>
      <c r="H74" s="48"/>
      <c r="I74" s="48"/>
      <c r="J74" s="48"/>
      <c r="K74" s="48"/>
      <c r="L74" s="48"/>
      <c r="M74" s="48"/>
      <c r="N74" s="48"/>
    </row>
    <row r="75" spans="5:14" ht="18.75" customHeight="1">
      <c r="E75" s="48"/>
      <c r="F75" s="48"/>
      <c r="G75" s="48"/>
      <c r="H75" s="48"/>
      <c r="I75" s="48"/>
      <c r="J75" s="48"/>
      <c r="K75" s="48"/>
      <c r="L75" s="48"/>
      <c r="M75" s="48"/>
      <c r="N75" s="48"/>
    </row>
    <row r="76" spans="5:14" ht="18.75" customHeight="1">
      <c r="E76" s="48"/>
      <c r="F76" s="48"/>
      <c r="G76" s="48"/>
      <c r="H76" s="48"/>
      <c r="I76" s="48"/>
      <c r="J76" s="48"/>
      <c r="K76" s="48"/>
      <c r="L76" s="48"/>
      <c r="M76" s="48"/>
      <c r="N76" s="48"/>
    </row>
    <row r="77" spans="5:14" ht="18.75" customHeight="1">
      <c r="E77" s="48"/>
      <c r="F77" s="48"/>
      <c r="G77" s="48"/>
      <c r="H77" s="48"/>
      <c r="I77" s="48"/>
      <c r="J77" s="48"/>
      <c r="K77" s="48"/>
      <c r="L77" s="48"/>
      <c r="M77" s="48"/>
      <c r="N77" s="48"/>
    </row>
    <row r="78" spans="5:14" ht="18.75" customHeight="1">
      <c r="E78" s="48"/>
      <c r="F78" s="48"/>
      <c r="G78" s="48"/>
      <c r="H78" s="48"/>
      <c r="I78" s="48"/>
      <c r="J78" s="48"/>
      <c r="K78" s="48"/>
      <c r="L78" s="48"/>
      <c r="M78" s="48"/>
      <c r="N78" s="48"/>
    </row>
    <row r="79" spans="5:14" ht="18.75" customHeight="1">
      <c r="E79" s="48"/>
      <c r="F79" s="48"/>
      <c r="G79" s="48"/>
      <c r="H79" s="48"/>
      <c r="I79" s="48"/>
      <c r="J79" s="48"/>
      <c r="K79" s="48"/>
      <c r="L79" s="48"/>
      <c r="M79" s="48"/>
      <c r="N79" s="48"/>
    </row>
    <row r="80" spans="5:14" ht="18.75" customHeight="1">
      <c r="E80" s="48"/>
      <c r="F80" s="48"/>
      <c r="G80" s="48"/>
      <c r="H80" s="48"/>
      <c r="I80" s="48"/>
      <c r="J80" s="48"/>
      <c r="K80" s="48"/>
      <c r="L80" s="48"/>
      <c r="M80" s="48"/>
      <c r="N80" s="48"/>
    </row>
    <row r="81" spans="5:14" ht="18.75" customHeight="1">
      <c r="E81" s="48"/>
      <c r="F81" s="48"/>
      <c r="G81" s="48"/>
      <c r="H81" s="48"/>
      <c r="I81" s="48"/>
      <c r="J81" s="48"/>
      <c r="K81" s="48"/>
      <c r="L81" s="48"/>
      <c r="M81" s="48"/>
      <c r="N81" s="48"/>
    </row>
    <row r="82" spans="5:14" ht="18.75" customHeight="1">
      <c r="E82" s="48"/>
      <c r="F82" s="48"/>
      <c r="G82" s="48"/>
      <c r="H82" s="48"/>
      <c r="I82" s="48"/>
      <c r="J82" s="48"/>
      <c r="K82" s="48"/>
      <c r="L82" s="48"/>
      <c r="M82" s="48"/>
      <c r="N82" s="48"/>
    </row>
    <row r="83" spans="5:14" ht="18.75" customHeight="1">
      <c r="E83" s="48"/>
      <c r="F83" s="48"/>
      <c r="G83" s="48"/>
      <c r="H83" s="48"/>
      <c r="I83" s="48"/>
      <c r="J83" s="48"/>
      <c r="K83" s="48"/>
      <c r="L83" s="48"/>
      <c r="M83" s="48"/>
      <c r="N83" s="48"/>
    </row>
    <row r="84" spans="5:14" ht="18.75" customHeight="1">
      <c r="E84" s="48"/>
      <c r="F84" s="48"/>
      <c r="G84" s="48"/>
      <c r="H84" s="48"/>
      <c r="I84" s="48"/>
      <c r="J84" s="48"/>
      <c r="K84" s="48"/>
      <c r="L84" s="48"/>
      <c r="M84" s="48"/>
      <c r="N84" s="48"/>
    </row>
    <row r="85" spans="5:14" ht="18.75" customHeight="1">
      <c r="E85" s="48"/>
      <c r="F85" s="48"/>
      <c r="G85" s="48"/>
      <c r="H85" s="48"/>
      <c r="I85" s="48"/>
      <c r="J85" s="48"/>
      <c r="K85" s="48"/>
      <c r="L85" s="48"/>
      <c r="M85" s="48"/>
      <c r="N85" s="48"/>
    </row>
    <row r="86" spans="5:14" ht="18.75" customHeight="1">
      <c r="E86" s="48"/>
      <c r="F86" s="48"/>
      <c r="G86" s="48"/>
      <c r="H86" s="48"/>
      <c r="I86" s="48"/>
      <c r="J86" s="48"/>
      <c r="K86" s="48"/>
      <c r="L86" s="48"/>
      <c r="M86" s="48"/>
      <c r="N86" s="48"/>
    </row>
    <row r="87" spans="5:14" ht="18.75" customHeight="1">
      <c r="E87" s="48"/>
      <c r="F87" s="48"/>
      <c r="G87" s="48"/>
      <c r="H87" s="48"/>
      <c r="I87" s="48"/>
      <c r="J87" s="48"/>
      <c r="K87" s="48"/>
      <c r="L87" s="48"/>
      <c r="M87" s="48"/>
      <c r="N87" s="48"/>
    </row>
    <row r="88" spans="5:14" ht="18.75" customHeight="1">
      <c r="E88" s="48"/>
      <c r="F88" s="48"/>
      <c r="G88" s="48"/>
      <c r="H88" s="48"/>
      <c r="I88" s="48"/>
      <c r="J88" s="48"/>
      <c r="K88" s="48"/>
      <c r="L88" s="48"/>
      <c r="M88" s="48"/>
      <c r="N88" s="48"/>
    </row>
    <row r="89" spans="5:14" ht="18.75" customHeight="1">
      <c r="E89" s="48"/>
      <c r="F89" s="48"/>
      <c r="G89" s="48"/>
      <c r="H89" s="48"/>
      <c r="I89" s="48"/>
      <c r="J89" s="48"/>
      <c r="K89" s="48"/>
      <c r="L89" s="48"/>
      <c r="M89" s="48"/>
      <c r="N89" s="48"/>
    </row>
    <row r="90" spans="5:14" ht="18.75" customHeight="1">
      <c r="E90" s="48"/>
      <c r="F90" s="48"/>
      <c r="G90" s="48"/>
      <c r="H90" s="48"/>
      <c r="I90" s="48"/>
      <c r="J90" s="48"/>
      <c r="K90" s="48"/>
      <c r="L90" s="48"/>
      <c r="M90" s="48"/>
      <c r="N90" s="48"/>
    </row>
    <row r="91" spans="5:14" ht="18.75" customHeight="1">
      <c r="E91" s="48"/>
      <c r="F91" s="48"/>
      <c r="G91" s="48"/>
      <c r="H91" s="48"/>
      <c r="I91" s="48"/>
      <c r="J91" s="48"/>
      <c r="K91" s="48"/>
      <c r="L91" s="48"/>
      <c r="M91" s="48"/>
      <c r="N91" s="48"/>
    </row>
    <row r="92" spans="5:14" ht="18.75" customHeight="1">
      <c r="E92" s="48"/>
      <c r="F92" s="48"/>
      <c r="G92" s="48"/>
      <c r="H92" s="48"/>
      <c r="I92" s="48"/>
      <c r="J92" s="48"/>
      <c r="K92" s="48"/>
      <c r="L92" s="48"/>
      <c r="M92" s="48"/>
      <c r="N92" s="48"/>
    </row>
    <row r="93" spans="5:14" ht="18.75" customHeight="1">
      <c r="E93" s="48"/>
      <c r="F93" s="48"/>
      <c r="G93" s="48"/>
      <c r="H93" s="48"/>
      <c r="I93" s="48"/>
      <c r="J93" s="48"/>
      <c r="K93" s="48"/>
      <c r="L93" s="48"/>
      <c r="M93" s="48"/>
      <c r="N93" s="48"/>
    </row>
    <row r="94" spans="5:14" ht="18.75" customHeight="1">
      <c r="E94" s="48"/>
      <c r="F94" s="48"/>
      <c r="G94" s="48"/>
      <c r="H94" s="48"/>
      <c r="I94" s="48"/>
      <c r="J94" s="48"/>
      <c r="K94" s="48"/>
      <c r="L94" s="48"/>
      <c r="M94" s="48"/>
      <c r="N94" s="48"/>
    </row>
    <row r="95" spans="5:14" ht="18.75" customHeight="1">
      <c r="E95" s="48"/>
      <c r="F95" s="48"/>
      <c r="G95" s="48"/>
      <c r="H95" s="48"/>
      <c r="I95" s="48"/>
      <c r="J95" s="48"/>
      <c r="K95" s="48"/>
      <c r="L95" s="48"/>
      <c r="M95" s="48"/>
      <c r="N95" s="48"/>
    </row>
    <row r="96" spans="5:14" ht="18.75" customHeight="1">
      <c r="E96" s="48"/>
      <c r="F96" s="48"/>
      <c r="G96" s="48"/>
      <c r="H96" s="48"/>
      <c r="I96" s="48"/>
      <c r="J96" s="48"/>
      <c r="K96" s="48"/>
      <c r="L96" s="48"/>
      <c r="M96" s="48"/>
      <c r="N96" s="48"/>
    </row>
    <row r="97" spans="5:14" ht="18.75" customHeight="1">
      <c r="E97" s="48"/>
      <c r="F97" s="48"/>
      <c r="G97" s="48"/>
      <c r="H97" s="48"/>
      <c r="I97" s="48"/>
      <c r="J97" s="48"/>
      <c r="K97" s="48"/>
      <c r="L97" s="48"/>
      <c r="M97" s="48"/>
      <c r="N97" s="48"/>
    </row>
    <row r="98" spans="5:14" ht="18.75" customHeight="1">
      <c r="E98" s="48"/>
      <c r="F98" s="48"/>
      <c r="G98" s="48"/>
      <c r="H98" s="48"/>
      <c r="I98" s="48"/>
      <c r="J98" s="48"/>
      <c r="K98" s="48"/>
      <c r="L98" s="48"/>
      <c r="M98" s="48"/>
      <c r="N98" s="48"/>
    </row>
    <row r="99" spans="5:14" ht="18.75" customHeight="1">
      <c r="E99" s="48"/>
      <c r="F99" s="48"/>
      <c r="G99" s="48"/>
      <c r="H99" s="48"/>
      <c r="I99" s="48"/>
      <c r="J99" s="48"/>
      <c r="K99" s="48"/>
      <c r="L99" s="48"/>
      <c r="M99" s="48"/>
      <c r="N99" s="48"/>
    </row>
    <row r="100" spans="5:14" ht="18.75" customHeight="1">
      <c r="E100" s="48"/>
      <c r="F100" s="48"/>
      <c r="G100" s="48"/>
      <c r="H100" s="48"/>
      <c r="I100" s="48"/>
      <c r="J100" s="48"/>
      <c r="K100" s="48"/>
      <c r="L100" s="48"/>
      <c r="M100" s="48"/>
      <c r="N100" s="48"/>
    </row>
    <row r="101" spans="5:14" ht="18.75" customHeight="1">
      <c r="E101" s="48"/>
      <c r="F101" s="48"/>
      <c r="G101" s="48"/>
      <c r="H101" s="48"/>
      <c r="I101" s="48"/>
      <c r="J101" s="48"/>
      <c r="K101" s="48"/>
      <c r="L101" s="48"/>
      <c r="M101" s="48"/>
      <c r="N101" s="48"/>
    </row>
    <row r="102" spans="5:14" ht="18.75" customHeight="1">
      <c r="E102" s="48"/>
      <c r="F102" s="48"/>
      <c r="G102" s="48"/>
      <c r="H102" s="48"/>
      <c r="I102" s="48"/>
      <c r="J102" s="48"/>
      <c r="K102" s="48"/>
      <c r="L102" s="48"/>
      <c r="M102" s="48"/>
      <c r="N102" s="48"/>
    </row>
    <row r="103" spans="5:14" ht="18.75" customHeight="1">
      <c r="E103" s="48"/>
      <c r="F103" s="48"/>
      <c r="G103" s="48"/>
      <c r="H103" s="48"/>
      <c r="I103" s="48"/>
      <c r="J103" s="48"/>
      <c r="K103" s="48"/>
      <c r="L103" s="48"/>
      <c r="M103" s="48"/>
      <c r="N103" s="48"/>
    </row>
    <row r="104" spans="5:14" ht="18.75" customHeight="1">
      <c r="E104" s="48"/>
      <c r="F104" s="48"/>
      <c r="G104" s="48"/>
      <c r="H104" s="48"/>
      <c r="I104" s="48"/>
      <c r="J104" s="48"/>
      <c r="K104" s="48"/>
      <c r="L104" s="48"/>
      <c r="M104" s="48"/>
      <c r="N104" s="48"/>
    </row>
    <row r="105" spans="5:14" ht="18.75" customHeight="1">
      <c r="E105" s="48"/>
      <c r="F105" s="48"/>
      <c r="G105" s="48"/>
      <c r="H105" s="48"/>
      <c r="I105" s="48"/>
      <c r="J105" s="48"/>
      <c r="K105" s="48"/>
      <c r="L105" s="48"/>
      <c r="M105" s="48"/>
      <c r="N105" s="48"/>
    </row>
    <row r="106" spans="5:14" ht="18.75" customHeight="1">
      <c r="E106" s="48"/>
      <c r="F106" s="48"/>
      <c r="G106" s="48"/>
      <c r="H106" s="48"/>
      <c r="I106" s="48"/>
      <c r="J106" s="48"/>
      <c r="K106" s="48"/>
      <c r="L106" s="48"/>
      <c r="M106" s="48"/>
      <c r="N106" s="48"/>
    </row>
    <row r="107" spans="5:14" ht="18.75" customHeight="1">
      <c r="E107" s="48"/>
      <c r="F107" s="48"/>
      <c r="G107" s="48"/>
      <c r="H107" s="48"/>
      <c r="I107" s="48"/>
      <c r="J107" s="48"/>
      <c r="K107" s="48"/>
      <c r="L107" s="48"/>
      <c r="M107" s="48"/>
      <c r="N107" s="48"/>
    </row>
    <row r="108" spans="5:14" ht="18.75" customHeight="1">
      <c r="E108" s="48"/>
      <c r="F108" s="48"/>
      <c r="G108" s="48"/>
      <c r="H108" s="48"/>
      <c r="I108" s="48"/>
      <c r="J108" s="48"/>
      <c r="K108" s="48"/>
      <c r="L108" s="48"/>
      <c r="M108" s="48"/>
      <c r="N108" s="48"/>
    </row>
    <row r="109" spans="5:14" ht="18.75" customHeight="1">
      <c r="E109" s="48"/>
      <c r="F109" s="48"/>
      <c r="G109" s="48"/>
      <c r="H109" s="48"/>
      <c r="I109" s="48"/>
      <c r="J109" s="48"/>
      <c r="K109" s="48"/>
      <c r="L109" s="48"/>
      <c r="M109" s="48"/>
      <c r="N109" s="48"/>
    </row>
    <row r="110" spans="5:14" ht="18.75" customHeight="1">
      <c r="E110" s="48"/>
      <c r="F110" s="48"/>
      <c r="G110" s="48"/>
      <c r="H110" s="48"/>
      <c r="I110" s="48"/>
      <c r="J110" s="48"/>
      <c r="K110" s="48"/>
      <c r="L110" s="48"/>
      <c r="M110" s="48"/>
      <c r="N110" s="48"/>
    </row>
    <row r="111" spans="5:14" ht="18.75" customHeight="1">
      <c r="E111" s="48"/>
      <c r="F111" s="48"/>
      <c r="G111" s="48"/>
      <c r="H111" s="48"/>
      <c r="I111" s="48"/>
      <c r="J111" s="48"/>
      <c r="K111" s="48"/>
      <c r="L111" s="48"/>
      <c r="M111" s="48"/>
      <c r="N111" s="48"/>
    </row>
    <row r="112" spans="5:14" ht="18.75" customHeight="1">
      <c r="E112" s="48"/>
      <c r="F112" s="48"/>
    </row>
    <row r="113" spans="5:6">
      <c r="E113" s="48"/>
      <c r="F113" s="48"/>
    </row>
    <row r="114" spans="5:6">
      <c r="E114" s="48"/>
      <c r="F114" s="48"/>
    </row>
    <row r="115" spans="5:6">
      <c r="E115" s="48"/>
      <c r="F115" s="48"/>
    </row>
  </sheetData>
  <mergeCells count="5">
    <mergeCell ref="B2:B3"/>
    <mergeCell ref="C2:C3"/>
    <mergeCell ref="D2:D3"/>
    <mergeCell ref="E3:F3"/>
    <mergeCell ref="E2:F2"/>
  </mergeCells>
  <phoneticPr fontId="2"/>
  <pageMargins left="0.7" right="0.7" top="0.75" bottom="0.75" header="0.3" footer="0.3"/>
  <pageSetup paperSize="9" orientation="portrait" horizontalDpi="4294967294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6"/>
  <sheetViews>
    <sheetView workbookViewId="0">
      <selection activeCell="C7" sqref="C7"/>
    </sheetView>
  </sheetViews>
  <sheetFormatPr defaultRowHeight="16.5" customHeight="1"/>
  <cols>
    <col min="1" max="1" width="2.5" style="46" customWidth="1"/>
    <col min="2" max="2" width="12.5" style="46" customWidth="1"/>
    <col min="3" max="3" width="13.75" style="46" customWidth="1"/>
    <col min="4" max="4" width="17.5" style="46" customWidth="1"/>
    <col min="5" max="5" width="18.75" style="46" customWidth="1"/>
    <col min="6" max="6" width="16.25" style="46" customWidth="1"/>
    <col min="7" max="16384" width="9" style="46"/>
  </cols>
  <sheetData>
    <row r="1" spans="2:6" ht="14.25"/>
    <row r="2" spans="2:6" ht="14.25">
      <c r="B2" s="172" t="s">
        <v>206</v>
      </c>
      <c r="C2" s="172"/>
    </row>
    <row r="3" spans="2:6" ht="14.25">
      <c r="B3" s="117"/>
    </row>
    <row r="4" spans="2:6" ht="14.25">
      <c r="B4" s="46" t="s">
        <v>198</v>
      </c>
      <c r="C4" s="118">
        <v>35</v>
      </c>
      <c r="D4" s="46" t="s">
        <v>199</v>
      </c>
      <c r="E4" s="118">
        <v>100</v>
      </c>
    </row>
    <row r="6" spans="2:6" ht="14.25">
      <c r="B6" s="119" t="s">
        <v>200</v>
      </c>
      <c r="C6" s="120" t="s">
        <v>201</v>
      </c>
      <c r="D6" s="119" t="s">
        <v>202</v>
      </c>
      <c r="E6" s="119" t="s">
        <v>203</v>
      </c>
      <c r="F6" s="119" t="s">
        <v>204</v>
      </c>
    </row>
    <row r="7" spans="2:6" ht="14.25">
      <c r="B7" s="46">
        <v>1</v>
      </c>
      <c r="C7" s="121">
        <v>0.56999999999999995</v>
      </c>
      <c r="D7" s="122">
        <f>C7/7800*$E$4*1000</f>
        <v>7.3076923076923075</v>
      </c>
      <c r="E7" s="121">
        <f>D7*$C$4/1000</f>
        <v>0.25576923076923075</v>
      </c>
      <c r="F7" s="123">
        <f>E7/$E$7*100</f>
        <v>100</v>
      </c>
    </row>
    <row r="8" spans="2:6" ht="14.25">
      <c r="B8" s="46">
        <v>2</v>
      </c>
      <c r="C8" s="121"/>
      <c r="D8" s="122">
        <f t="shared" ref="D8:D26" si="0">C8/7800*$E$4*1000</f>
        <v>0</v>
      </c>
      <c r="E8" s="121">
        <f t="shared" ref="E8:E26" si="1">D8*$C$4/1000</f>
        <v>0</v>
      </c>
      <c r="F8" s="123">
        <f t="shared" ref="F8:F26" si="2">E8/$E$7*100</f>
        <v>0</v>
      </c>
    </row>
    <row r="9" spans="2:6" ht="14.25">
      <c r="B9" s="46">
        <v>3</v>
      </c>
      <c r="C9" s="121"/>
      <c r="D9" s="122">
        <f t="shared" si="0"/>
        <v>0</v>
      </c>
      <c r="E9" s="121">
        <f t="shared" si="1"/>
        <v>0</v>
      </c>
      <c r="F9" s="123">
        <f t="shared" si="2"/>
        <v>0</v>
      </c>
    </row>
    <row r="10" spans="2:6" ht="14.25">
      <c r="B10" s="46">
        <v>4</v>
      </c>
      <c r="C10" s="121"/>
      <c r="D10" s="122">
        <f t="shared" si="0"/>
        <v>0</v>
      </c>
      <c r="E10" s="121">
        <f t="shared" si="1"/>
        <v>0</v>
      </c>
      <c r="F10" s="123">
        <f t="shared" si="2"/>
        <v>0</v>
      </c>
    </row>
    <row r="11" spans="2:6" ht="14.25">
      <c r="B11" s="46">
        <v>5</v>
      </c>
      <c r="C11" s="121"/>
      <c r="D11" s="122">
        <f t="shared" si="0"/>
        <v>0</v>
      </c>
      <c r="E11" s="121">
        <f t="shared" si="1"/>
        <v>0</v>
      </c>
      <c r="F11" s="123">
        <f t="shared" si="2"/>
        <v>0</v>
      </c>
    </row>
    <row r="12" spans="2:6" ht="14.25">
      <c r="B12" s="46">
        <v>6</v>
      </c>
      <c r="C12" s="121"/>
      <c r="D12" s="122">
        <f t="shared" si="0"/>
        <v>0</v>
      </c>
      <c r="E12" s="121">
        <f t="shared" si="1"/>
        <v>0</v>
      </c>
      <c r="F12" s="123">
        <f t="shared" si="2"/>
        <v>0</v>
      </c>
    </row>
    <row r="13" spans="2:6" ht="14.25">
      <c r="B13" s="46">
        <v>7</v>
      </c>
      <c r="C13" s="121"/>
      <c r="D13" s="122">
        <f t="shared" si="0"/>
        <v>0</v>
      </c>
      <c r="E13" s="121">
        <f t="shared" si="1"/>
        <v>0</v>
      </c>
      <c r="F13" s="123">
        <f t="shared" si="2"/>
        <v>0</v>
      </c>
    </row>
    <row r="14" spans="2:6" ht="14.25">
      <c r="B14" s="46">
        <v>8</v>
      </c>
      <c r="C14" s="121"/>
      <c r="D14" s="122">
        <f t="shared" si="0"/>
        <v>0</v>
      </c>
      <c r="E14" s="121">
        <f t="shared" si="1"/>
        <v>0</v>
      </c>
      <c r="F14" s="123">
        <f t="shared" si="2"/>
        <v>0</v>
      </c>
    </row>
    <row r="15" spans="2:6" ht="14.25">
      <c r="B15" s="46">
        <v>9</v>
      </c>
      <c r="C15" s="121"/>
      <c r="D15" s="122">
        <f t="shared" si="0"/>
        <v>0</v>
      </c>
      <c r="E15" s="121">
        <f t="shared" si="1"/>
        <v>0</v>
      </c>
      <c r="F15" s="123">
        <f t="shared" si="2"/>
        <v>0</v>
      </c>
    </row>
    <row r="16" spans="2:6" ht="14.25">
      <c r="B16" s="46">
        <v>10</v>
      </c>
      <c r="C16" s="121"/>
      <c r="D16" s="122">
        <f t="shared" si="0"/>
        <v>0</v>
      </c>
      <c r="E16" s="121">
        <f t="shared" si="1"/>
        <v>0</v>
      </c>
      <c r="F16" s="123">
        <f t="shared" si="2"/>
        <v>0</v>
      </c>
    </row>
    <row r="17" spans="2:6" ht="14.25">
      <c r="B17" s="46">
        <v>11</v>
      </c>
      <c r="C17" s="121"/>
      <c r="D17" s="122">
        <f t="shared" si="0"/>
        <v>0</v>
      </c>
      <c r="E17" s="121">
        <f t="shared" si="1"/>
        <v>0</v>
      </c>
      <c r="F17" s="123">
        <f t="shared" si="2"/>
        <v>0</v>
      </c>
    </row>
    <row r="18" spans="2:6" ht="14.25">
      <c r="B18" s="46">
        <v>12</v>
      </c>
      <c r="C18" s="121"/>
      <c r="D18" s="122">
        <f t="shared" si="0"/>
        <v>0</v>
      </c>
      <c r="E18" s="121">
        <f t="shared" si="1"/>
        <v>0</v>
      </c>
      <c r="F18" s="123">
        <f t="shared" si="2"/>
        <v>0</v>
      </c>
    </row>
    <row r="19" spans="2:6" ht="14.25">
      <c r="B19" s="46">
        <v>13</v>
      </c>
      <c r="C19" s="121"/>
      <c r="D19" s="122">
        <f t="shared" si="0"/>
        <v>0</v>
      </c>
      <c r="E19" s="121">
        <f t="shared" si="1"/>
        <v>0</v>
      </c>
      <c r="F19" s="123">
        <f t="shared" si="2"/>
        <v>0</v>
      </c>
    </row>
    <row r="20" spans="2:6" ht="14.25">
      <c r="B20" s="46">
        <v>14</v>
      </c>
      <c r="C20" s="121"/>
      <c r="D20" s="122">
        <f t="shared" si="0"/>
        <v>0</v>
      </c>
      <c r="E20" s="121">
        <f t="shared" si="1"/>
        <v>0</v>
      </c>
      <c r="F20" s="123">
        <f t="shared" si="2"/>
        <v>0</v>
      </c>
    </row>
    <row r="21" spans="2:6" ht="14.25">
      <c r="B21" s="46">
        <v>15</v>
      </c>
      <c r="C21" s="121"/>
      <c r="D21" s="122">
        <f t="shared" si="0"/>
        <v>0</v>
      </c>
      <c r="E21" s="121">
        <f t="shared" si="1"/>
        <v>0</v>
      </c>
      <c r="F21" s="123">
        <f t="shared" si="2"/>
        <v>0</v>
      </c>
    </row>
    <row r="22" spans="2:6" ht="14.25">
      <c r="B22" s="46">
        <v>16</v>
      </c>
      <c r="C22" s="121"/>
      <c r="D22" s="122">
        <f t="shared" si="0"/>
        <v>0</v>
      </c>
      <c r="E22" s="121">
        <f t="shared" si="1"/>
        <v>0</v>
      </c>
      <c r="F22" s="123">
        <f t="shared" si="2"/>
        <v>0</v>
      </c>
    </row>
    <row r="23" spans="2:6" ht="14.25">
      <c r="B23" s="46">
        <v>17</v>
      </c>
      <c r="C23" s="121"/>
      <c r="D23" s="122">
        <f t="shared" si="0"/>
        <v>0</v>
      </c>
      <c r="E23" s="121">
        <f t="shared" si="1"/>
        <v>0</v>
      </c>
      <c r="F23" s="123">
        <f t="shared" si="2"/>
        <v>0</v>
      </c>
    </row>
    <row r="24" spans="2:6" ht="14.25">
      <c r="B24" s="46">
        <v>18</v>
      </c>
      <c r="C24" s="121"/>
      <c r="D24" s="122">
        <f t="shared" si="0"/>
        <v>0</v>
      </c>
      <c r="E24" s="121">
        <f t="shared" si="1"/>
        <v>0</v>
      </c>
      <c r="F24" s="123">
        <f t="shared" si="2"/>
        <v>0</v>
      </c>
    </row>
    <row r="25" spans="2:6" ht="14.25">
      <c r="B25" s="46">
        <v>19</v>
      </c>
      <c r="C25" s="121"/>
      <c r="D25" s="122">
        <f t="shared" si="0"/>
        <v>0</v>
      </c>
      <c r="E25" s="121">
        <f t="shared" si="1"/>
        <v>0</v>
      </c>
      <c r="F25" s="123">
        <f t="shared" si="2"/>
        <v>0</v>
      </c>
    </row>
    <row r="26" spans="2:6" ht="14.25">
      <c r="B26" s="46">
        <v>20</v>
      </c>
      <c r="C26" s="121"/>
      <c r="D26" s="122">
        <f t="shared" si="0"/>
        <v>0</v>
      </c>
      <c r="E26" s="121">
        <f t="shared" si="1"/>
        <v>0</v>
      </c>
      <c r="F26" s="123">
        <f t="shared" si="2"/>
        <v>0</v>
      </c>
    </row>
  </sheetData>
  <mergeCells count="1">
    <mergeCell ref="B2:C2"/>
  </mergeCells>
  <phoneticPr fontId="2"/>
  <pageMargins left="0.7" right="0.7" top="0.75" bottom="0.75" header="0.3" footer="0.3"/>
  <pageSetup paperSize="9" orientation="portrait" horizontalDpi="4294967294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0"/>
  <sheetViews>
    <sheetView workbookViewId="0">
      <pane ySplit="9" topLeftCell="A10" activePane="bottomLeft" state="frozen"/>
      <selection pane="bottomLeft" activeCell="Q19" sqref="Q19"/>
    </sheetView>
  </sheetViews>
  <sheetFormatPr defaultColWidth="10.625" defaultRowHeight="15"/>
  <cols>
    <col min="1" max="1" width="4.25" style="126" customWidth="1"/>
    <col min="2" max="2" width="22.625" style="126" bestFit="1" customWidth="1"/>
    <col min="3" max="3" width="12.875" style="126" bestFit="1" customWidth="1"/>
    <col min="4" max="16" width="7.625" style="126" customWidth="1"/>
    <col min="17" max="17" width="11.25" style="126" bestFit="1" customWidth="1"/>
    <col min="18" max="18" width="14.125" style="126" bestFit="1" customWidth="1"/>
    <col min="19" max="256" width="10.625" style="126"/>
    <col min="257" max="257" width="4.25" style="126" customWidth="1"/>
    <col min="258" max="258" width="22.625" style="126" bestFit="1" customWidth="1"/>
    <col min="259" max="259" width="12.875" style="126" bestFit="1" customWidth="1"/>
    <col min="260" max="272" width="7.625" style="126" customWidth="1"/>
    <col min="273" max="273" width="11.25" style="126" bestFit="1" customWidth="1"/>
    <col min="274" max="274" width="14.125" style="126" bestFit="1" customWidth="1"/>
    <col min="275" max="512" width="10.625" style="126"/>
    <col min="513" max="513" width="4.25" style="126" customWidth="1"/>
    <col min="514" max="514" width="22.625" style="126" bestFit="1" customWidth="1"/>
    <col min="515" max="515" width="12.875" style="126" bestFit="1" customWidth="1"/>
    <col min="516" max="528" width="7.625" style="126" customWidth="1"/>
    <col min="529" max="529" width="11.25" style="126" bestFit="1" customWidth="1"/>
    <col min="530" max="530" width="14.125" style="126" bestFit="1" customWidth="1"/>
    <col min="531" max="768" width="10.625" style="126"/>
    <col min="769" max="769" width="4.25" style="126" customWidth="1"/>
    <col min="770" max="770" width="22.625" style="126" bestFit="1" customWidth="1"/>
    <col min="771" max="771" width="12.875" style="126" bestFit="1" customWidth="1"/>
    <col min="772" max="784" width="7.625" style="126" customWidth="1"/>
    <col min="785" max="785" width="11.25" style="126" bestFit="1" customWidth="1"/>
    <col min="786" max="786" width="14.125" style="126" bestFit="1" customWidth="1"/>
    <col min="787" max="1024" width="10.625" style="126"/>
    <col min="1025" max="1025" width="4.25" style="126" customWidth="1"/>
    <col min="1026" max="1026" width="22.625" style="126" bestFit="1" customWidth="1"/>
    <col min="1027" max="1027" width="12.875" style="126" bestFit="1" customWidth="1"/>
    <col min="1028" max="1040" width="7.625" style="126" customWidth="1"/>
    <col min="1041" max="1041" width="11.25" style="126" bestFit="1" customWidth="1"/>
    <col min="1042" max="1042" width="14.125" style="126" bestFit="1" customWidth="1"/>
    <col min="1043" max="1280" width="10.625" style="126"/>
    <col min="1281" max="1281" width="4.25" style="126" customWidth="1"/>
    <col min="1282" max="1282" width="22.625" style="126" bestFit="1" customWidth="1"/>
    <col min="1283" max="1283" width="12.875" style="126" bestFit="1" customWidth="1"/>
    <col min="1284" max="1296" width="7.625" style="126" customWidth="1"/>
    <col min="1297" max="1297" width="11.25" style="126" bestFit="1" customWidth="1"/>
    <col min="1298" max="1298" width="14.125" style="126" bestFit="1" customWidth="1"/>
    <col min="1299" max="1536" width="10.625" style="126"/>
    <col min="1537" max="1537" width="4.25" style="126" customWidth="1"/>
    <col min="1538" max="1538" width="22.625" style="126" bestFit="1" customWidth="1"/>
    <col min="1539" max="1539" width="12.875" style="126" bestFit="1" customWidth="1"/>
    <col min="1540" max="1552" width="7.625" style="126" customWidth="1"/>
    <col min="1553" max="1553" width="11.25" style="126" bestFit="1" customWidth="1"/>
    <col min="1554" max="1554" width="14.125" style="126" bestFit="1" customWidth="1"/>
    <col min="1555" max="1792" width="10.625" style="126"/>
    <col min="1793" max="1793" width="4.25" style="126" customWidth="1"/>
    <col min="1794" max="1794" width="22.625" style="126" bestFit="1" customWidth="1"/>
    <col min="1795" max="1795" width="12.875" style="126" bestFit="1" customWidth="1"/>
    <col min="1796" max="1808" width="7.625" style="126" customWidth="1"/>
    <col min="1809" max="1809" width="11.25" style="126" bestFit="1" customWidth="1"/>
    <col min="1810" max="1810" width="14.125" style="126" bestFit="1" customWidth="1"/>
    <col min="1811" max="2048" width="10.625" style="126"/>
    <col min="2049" max="2049" width="4.25" style="126" customWidth="1"/>
    <col min="2050" max="2050" width="22.625" style="126" bestFit="1" customWidth="1"/>
    <col min="2051" max="2051" width="12.875" style="126" bestFit="1" customWidth="1"/>
    <col min="2052" max="2064" width="7.625" style="126" customWidth="1"/>
    <col min="2065" max="2065" width="11.25" style="126" bestFit="1" customWidth="1"/>
    <col min="2066" max="2066" width="14.125" style="126" bestFit="1" customWidth="1"/>
    <col min="2067" max="2304" width="10.625" style="126"/>
    <col min="2305" max="2305" width="4.25" style="126" customWidth="1"/>
    <col min="2306" max="2306" width="22.625" style="126" bestFit="1" customWidth="1"/>
    <col min="2307" max="2307" width="12.875" style="126" bestFit="1" customWidth="1"/>
    <col min="2308" max="2320" width="7.625" style="126" customWidth="1"/>
    <col min="2321" max="2321" width="11.25" style="126" bestFit="1" customWidth="1"/>
    <col min="2322" max="2322" width="14.125" style="126" bestFit="1" customWidth="1"/>
    <col min="2323" max="2560" width="10.625" style="126"/>
    <col min="2561" max="2561" width="4.25" style="126" customWidth="1"/>
    <col min="2562" max="2562" width="22.625" style="126" bestFit="1" customWidth="1"/>
    <col min="2563" max="2563" width="12.875" style="126" bestFit="1" customWidth="1"/>
    <col min="2564" max="2576" width="7.625" style="126" customWidth="1"/>
    <col min="2577" max="2577" width="11.25" style="126" bestFit="1" customWidth="1"/>
    <col min="2578" max="2578" width="14.125" style="126" bestFit="1" customWidth="1"/>
    <col min="2579" max="2816" width="10.625" style="126"/>
    <col min="2817" max="2817" width="4.25" style="126" customWidth="1"/>
    <col min="2818" max="2818" width="22.625" style="126" bestFit="1" customWidth="1"/>
    <col min="2819" max="2819" width="12.875" style="126" bestFit="1" customWidth="1"/>
    <col min="2820" max="2832" width="7.625" style="126" customWidth="1"/>
    <col min="2833" max="2833" width="11.25" style="126" bestFit="1" customWidth="1"/>
    <col min="2834" max="2834" width="14.125" style="126" bestFit="1" customWidth="1"/>
    <col min="2835" max="3072" width="10.625" style="126"/>
    <col min="3073" max="3073" width="4.25" style="126" customWidth="1"/>
    <col min="3074" max="3074" width="22.625" style="126" bestFit="1" customWidth="1"/>
    <col min="3075" max="3075" width="12.875" style="126" bestFit="1" customWidth="1"/>
    <col min="3076" max="3088" width="7.625" style="126" customWidth="1"/>
    <col min="3089" max="3089" width="11.25" style="126" bestFit="1" customWidth="1"/>
    <col min="3090" max="3090" width="14.125" style="126" bestFit="1" customWidth="1"/>
    <col min="3091" max="3328" width="10.625" style="126"/>
    <col min="3329" max="3329" width="4.25" style="126" customWidth="1"/>
    <col min="3330" max="3330" width="22.625" style="126" bestFit="1" customWidth="1"/>
    <col min="3331" max="3331" width="12.875" style="126" bestFit="1" customWidth="1"/>
    <col min="3332" max="3344" width="7.625" style="126" customWidth="1"/>
    <col min="3345" max="3345" width="11.25" style="126" bestFit="1" customWidth="1"/>
    <col min="3346" max="3346" width="14.125" style="126" bestFit="1" customWidth="1"/>
    <col min="3347" max="3584" width="10.625" style="126"/>
    <col min="3585" max="3585" width="4.25" style="126" customWidth="1"/>
    <col min="3586" max="3586" width="22.625" style="126" bestFit="1" customWidth="1"/>
    <col min="3587" max="3587" width="12.875" style="126" bestFit="1" customWidth="1"/>
    <col min="3588" max="3600" width="7.625" style="126" customWidth="1"/>
    <col min="3601" max="3601" width="11.25" style="126" bestFit="1" customWidth="1"/>
    <col min="3602" max="3602" width="14.125" style="126" bestFit="1" customWidth="1"/>
    <col min="3603" max="3840" width="10.625" style="126"/>
    <col min="3841" max="3841" width="4.25" style="126" customWidth="1"/>
    <col min="3842" max="3842" width="22.625" style="126" bestFit="1" customWidth="1"/>
    <col min="3843" max="3843" width="12.875" style="126" bestFit="1" customWidth="1"/>
    <col min="3844" max="3856" width="7.625" style="126" customWidth="1"/>
    <col min="3857" max="3857" width="11.25" style="126" bestFit="1" customWidth="1"/>
    <col min="3858" max="3858" width="14.125" style="126" bestFit="1" customWidth="1"/>
    <col min="3859" max="4096" width="10.625" style="126"/>
    <col min="4097" max="4097" width="4.25" style="126" customWidth="1"/>
    <col min="4098" max="4098" width="22.625" style="126" bestFit="1" customWidth="1"/>
    <col min="4099" max="4099" width="12.875" style="126" bestFit="1" customWidth="1"/>
    <col min="4100" max="4112" width="7.625" style="126" customWidth="1"/>
    <col min="4113" max="4113" width="11.25" style="126" bestFit="1" customWidth="1"/>
    <col min="4114" max="4114" width="14.125" style="126" bestFit="1" customWidth="1"/>
    <col min="4115" max="4352" width="10.625" style="126"/>
    <col min="4353" max="4353" width="4.25" style="126" customWidth="1"/>
    <col min="4354" max="4354" width="22.625" style="126" bestFit="1" customWidth="1"/>
    <col min="4355" max="4355" width="12.875" style="126" bestFit="1" customWidth="1"/>
    <col min="4356" max="4368" width="7.625" style="126" customWidth="1"/>
    <col min="4369" max="4369" width="11.25" style="126" bestFit="1" customWidth="1"/>
    <col min="4370" max="4370" width="14.125" style="126" bestFit="1" customWidth="1"/>
    <col min="4371" max="4608" width="10.625" style="126"/>
    <col min="4609" max="4609" width="4.25" style="126" customWidth="1"/>
    <col min="4610" max="4610" width="22.625" style="126" bestFit="1" customWidth="1"/>
    <col min="4611" max="4611" width="12.875" style="126" bestFit="1" customWidth="1"/>
    <col min="4612" max="4624" width="7.625" style="126" customWidth="1"/>
    <col min="4625" max="4625" width="11.25" style="126" bestFit="1" customWidth="1"/>
    <col min="4626" max="4626" width="14.125" style="126" bestFit="1" customWidth="1"/>
    <col min="4627" max="4864" width="10.625" style="126"/>
    <col min="4865" max="4865" width="4.25" style="126" customWidth="1"/>
    <col min="4866" max="4866" width="22.625" style="126" bestFit="1" customWidth="1"/>
    <col min="4867" max="4867" width="12.875" style="126" bestFit="1" customWidth="1"/>
    <col min="4868" max="4880" width="7.625" style="126" customWidth="1"/>
    <col min="4881" max="4881" width="11.25" style="126" bestFit="1" customWidth="1"/>
    <col min="4882" max="4882" width="14.125" style="126" bestFit="1" customWidth="1"/>
    <col min="4883" max="5120" width="10.625" style="126"/>
    <col min="5121" max="5121" width="4.25" style="126" customWidth="1"/>
    <col min="5122" max="5122" width="22.625" style="126" bestFit="1" customWidth="1"/>
    <col min="5123" max="5123" width="12.875" style="126" bestFit="1" customWidth="1"/>
    <col min="5124" max="5136" width="7.625" style="126" customWidth="1"/>
    <col min="5137" max="5137" width="11.25" style="126" bestFit="1" customWidth="1"/>
    <col min="5138" max="5138" width="14.125" style="126" bestFit="1" customWidth="1"/>
    <col min="5139" max="5376" width="10.625" style="126"/>
    <col min="5377" max="5377" width="4.25" style="126" customWidth="1"/>
    <col min="5378" max="5378" width="22.625" style="126" bestFit="1" customWidth="1"/>
    <col min="5379" max="5379" width="12.875" style="126" bestFit="1" customWidth="1"/>
    <col min="5380" max="5392" width="7.625" style="126" customWidth="1"/>
    <col min="5393" max="5393" width="11.25" style="126" bestFit="1" customWidth="1"/>
    <col min="5394" max="5394" width="14.125" style="126" bestFit="1" customWidth="1"/>
    <col min="5395" max="5632" width="10.625" style="126"/>
    <col min="5633" max="5633" width="4.25" style="126" customWidth="1"/>
    <col min="5634" max="5634" width="22.625" style="126" bestFit="1" customWidth="1"/>
    <col min="5635" max="5635" width="12.875" style="126" bestFit="1" customWidth="1"/>
    <col min="5636" max="5648" width="7.625" style="126" customWidth="1"/>
    <col min="5649" max="5649" width="11.25" style="126" bestFit="1" customWidth="1"/>
    <col min="5650" max="5650" width="14.125" style="126" bestFit="1" customWidth="1"/>
    <col min="5651" max="5888" width="10.625" style="126"/>
    <col min="5889" max="5889" width="4.25" style="126" customWidth="1"/>
    <col min="5890" max="5890" width="22.625" style="126" bestFit="1" customWidth="1"/>
    <col min="5891" max="5891" width="12.875" style="126" bestFit="1" customWidth="1"/>
    <col min="5892" max="5904" width="7.625" style="126" customWidth="1"/>
    <col min="5905" max="5905" width="11.25" style="126" bestFit="1" customWidth="1"/>
    <col min="5906" max="5906" width="14.125" style="126" bestFit="1" customWidth="1"/>
    <col min="5907" max="6144" width="10.625" style="126"/>
    <col min="6145" max="6145" width="4.25" style="126" customWidth="1"/>
    <col min="6146" max="6146" width="22.625" style="126" bestFit="1" customWidth="1"/>
    <col min="6147" max="6147" width="12.875" style="126" bestFit="1" customWidth="1"/>
    <col min="6148" max="6160" width="7.625" style="126" customWidth="1"/>
    <col min="6161" max="6161" width="11.25" style="126" bestFit="1" customWidth="1"/>
    <col min="6162" max="6162" width="14.125" style="126" bestFit="1" customWidth="1"/>
    <col min="6163" max="6400" width="10.625" style="126"/>
    <col min="6401" max="6401" width="4.25" style="126" customWidth="1"/>
    <col min="6402" max="6402" width="22.625" style="126" bestFit="1" customWidth="1"/>
    <col min="6403" max="6403" width="12.875" style="126" bestFit="1" customWidth="1"/>
    <col min="6404" max="6416" width="7.625" style="126" customWidth="1"/>
    <col min="6417" max="6417" width="11.25" style="126" bestFit="1" customWidth="1"/>
    <col min="6418" max="6418" width="14.125" style="126" bestFit="1" customWidth="1"/>
    <col min="6419" max="6656" width="10.625" style="126"/>
    <col min="6657" max="6657" width="4.25" style="126" customWidth="1"/>
    <col min="6658" max="6658" width="22.625" style="126" bestFit="1" customWidth="1"/>
    <col min="6659" max="6659" width="12.875" style="126" bestFit="1" customWidth="1"/>
    <col min="6660" max="6672" width="7.625" style="126" customWidth="1"/>
    <col min="6673" max="6673" width="11.25" style="126" bestFit="1" customWidth="1"/>
    <col min="6674" max="6674" width="14.125" style="126" bestFit="1" customWidth="1"/>
    <col min="6675" max="6912" width="10.625" style="126"/>
    <col min="6913" max="6913" width="4.25" style="126" customWidth="1"/>
    <col min="6914" max="6914" width="22.625" style="126" bestFit="1" customWidth="1"/>
    <col min="6915" max="6915" width="12.875" style="126" bestFit="1" customWidth="1"/>
    <col min="6916" max="6928" width="7.625" style="126" customWidth="1"/>
    <col min="6929" max="6929" width="11.25" style="126" bestFit="1" customWidth="1"/>
    <col min="6930" max="6930" width="14.125" style="126" bestFit="1" customWidth="1"/>
    <col min="6931" max="7168" width="10.625" style="126"/>
    <col min="7169" max="7169" width="4.25" style="126" customWidth="1"/>
    <col min="7170" max="7170" width="22.625" style="126" bestFit="1" customWidth="1"/>
    <col min="7171" max="7171" width="12.875" style="126" bestFit="1" customWidth="1"/>
    <col min="7172" max="7184" width="7.625" style="126" customWidth="1"/>
    <col min="7185" max="7185" width="11.25" style="126" bestFit="1" customWidth="1"/>
    <col min="7186" max="7186" width="14.125" style="126" bestFit="1" customWidth="1"/>
    <col min="7187" max="7424" width="10.625" style="126"/>
    <col min="7425" max="7425" width="4.25" style="126" customWidth="1"/>
    <col min="7426" max="7426" width="22.625" style="126" bestFit="1" customWidth="1"/>
    <col min="7427" max="7427" width="12.875" style="126" bestFit="1" customWidth="1"/>
    <col min="7428" max="7440" width="7.625" style="126" customWidth="1"/>
    <col min="7441" max="7441" width="11.25" style="126" bestFit="1" customWidth="1"/>
    <col min="7442" max="7442" width="14.125" style="126" bestFit="1" customWidth="1"/>
    <col min="7443" max="7680" width="10.625" style="126"/>
    <col min="7681" max="7681" width="4.25" style="126" customWidth="1"/>
    <col min="7682" max="7682" width="22.625" style="126" bestFit="1" customWidth="1"/>
    <col min="7683" max="7683" width="12.875" style="126" bestFit="1" customWidth="1"/>
    <col min="7684" max="7696" width="7.625" style="126" customWidth="1"/>
    <col min="7697" max="7697" width="11.25" style="126" bestFit="1" customWidth="1"/>
    <col min="7698" max="7698" width="14.125" style="126" bestFit="1" customWidth="1"/>
    <col min="7699" max="7936" width="10.625" style="126"/>
    <col min="7937" max="7937" width="4.25" style="126" customWidth="1"/>
    <col min="7938" max="7938" width="22.625" style="126" bestFit="1" customWidth="1"/>
    <col min="7939" max="7939" width="12.875" style="126" bestFit="1" customWidth="1"/>
    <col min="7940" max="7952" width="7.625" style="126" customWidth="1"/>
    <col min="7953" max="7953" width="11.25" style="126" bestFit="1" customWidth="1"/>
    <col min="7954" max="7954" width="14.125" style="126" bestFit="1" customWidth="1"/>
    <col min="7955" max="8192" width="10.625" style="126"/>
    <col min="8193" max="8193" width="4.25" style="126" customWidth="1"/>
    <col min="8194" max="8194" width="22.625" style="126" bestFit="1" customWidth="1"/>
    <col min="8195" max="8195" width="12.875" style="126" bestFit="1" customWidth="1"/>
    <col min="8196" max="8208" width="7.625" style="126" customWidth="1"/>
    <col min="8209" max="8209" width="11.25" style="126" bestFit="1" customWidth="1"/>
    <col min="8210" max="8210" width="14.125" style="126" bestFit="1" customWidth="1"/>
    <col min="8211" max="8448" width="10.625" style="126"/>
    <col min="8449" max="8449" width="4.25" style="126" customWidth="1"/>
    <col min="8450" max="8450" width="22.625" style="126" bestFit="1" customWidth="1"/>
    <col min="8451" max="8451" width="12.875" style="126" bestFit="1" customWidth="1"/>
    <col min="8452" max="8464" width="7.625" style="126" customWidth="1"/>
    <col min="8465" max="8465" width="11.25" style="126" bestFit="1" customWidth="1"/>
    <col min="8466" max="8466" width="14.125" style="126" bestFit="1" customWidth="1"/>
    <col min="8467" max="8704" width="10.625" style="126"/>
    <col min="8705" max="8705" width="4.25" style="126" customWidth="1"/>
    <col min="8706" max="8706" width="22.625" style="126" bestFit="1" customWidth="1"/>
    <col min="8707" max="8707" width="12.875" style="126" bestFit="1" customWidth="1"/>
    <col min="8708" max="8720" width="7.625" style="126" customWidth="1"/>
    <col min="8721" max="8721" width="11.25" style="126" bestFit="1" customWidth="1"/>
    <col min="8722" max="8722" width="14.125" style="126" bestFit="1" customWidth="1"/>
    <col min="8723" max="8960" width="10.625" style="126"/>
    <col min="8961" max="8961" width="4.25" style="126" customWidth="1"/>
    <col min="8962" max="8962" width="22.625" style="126" bestFit="1" customWidth="1"/>
    <col min="8963" max="8963" width="12.875" style="126" bestFit="1" customWidth="1"/>
    <col min="8964" max="8976" width="7.625" style="126" customWidth="1"/>
    <col min="8977" max="8977" width="11.25" style="126" bestFit="1" customWidth="1"/>
    <col min="8978" max="8978" width="14.125" style="126" bestFit="1" customWidth="1"/>
    <col min="8979" max="9216" width="10.625" style="126"/>
    <col min="9217" max="9217" width="4.25" style="126" customWidth="1"/>
    <col min="9218" max="9218" width="22.625" style="126" bestFit="1" customWidth="1"/>
    <col min="9219" max="9219" width="12.875" style="126" bestFit="1" customWidth="1"/>
    <col min="9220" max="9232" width="7.625" style="126" customWidth="1"/>
    <col min="9233" max="9233" width="11.25" style="126" bestFit="1" customWidth="1"/>
    <col min="9234" max="9234" width="14.125" style="126" bestFit="1" customWidth="1"/>
    <col min="9235" max="9472" width="10.625" style="126"/>
    <col min="9473" max="9473" width="4.25" style="126" customWidth="1"/>
    <col min="9474" max="9474" width="22.625" style="126" bestFit="1" customWidth="1"/>
    <col min="9475" max="9475" width="12.875" style="126" bestFit="1" customWidth="1"/>
    <col min="9476" max="9488" width="7.625" style="126" customWidth="1"/>
    <col min="9489" max="9489" width="11.25" style="126" bestFit="1" customWidth="1"/>
    <col min="9490" max="9490" width="14.125" style="126" bestFit="1" customWidth="1"/>
    <col min="9491" max="9728" width="10.625" style="126"/>
    <col min="9729" max="9729" width="4.25" style="126" customWidth="1"/>
    <col min="9730" max="9730" width="22.625" style="126" bestFit="1" customWidth="1"/>
    <col min="9731" max="9731" width="12.875" style="126" bestFit="1" customWidth="1"/>
    <col min="9732" max="9744" width="7.625" style="126" customWidth="1"/>
    <col min="9745" max="9745" width="11.25" style="126" bestFit="1" customWidth="1"/>
    <col min="9746" max="9746" width="14.125" style="126" bestFit="1" customWidth="1"/>
    <col min="9747" max="9984" width="10.625" style="126"/>
    <col min="9985" max="9985" width="4.25" style="126" customWidth="1"/>
    <col min="9986" max="9986" width="22.625" style="126" bestFit="1" customWidth="1"/>
    <col min="9987" max="9987" width="12.875" style="126" bestFit="1" customWidth="1"/>
    <col min="9988" max="10000" width="7.625" style="126" customWidth="1"/>
    <col min="10001" max="10001" width="11.25" style="126" bestFit="1" customWidth="1"/>
    <col min="10002" max="10002" width="14.125" style="126" bestFit="1" customWidth="1"/>
    <col min="10003" max="10240" width="10.625" style="126"/>
    <col min="10241" max="10241" width="4.25" style="126" customWidth="1"/>
    <col min="10242" max="10242" width="22.625" style="126" bestFit="1" customWidth="1"/>
    <col min="10243" max="10243" width="12.875" style="126" bestFit="1" customWidth="1"/>
    <col min="10244" max="10256" width="7.625" style="126" customWidth="1"/>
    <col min="10257" max="10257" width="11.25" style="126" bestFit="1" customWidth="1"/>
    <col min="10258" max="10258" width="14.125" style="126" bestFit="1" customWidth="1"/>
    <col min="10259" max="10496" width="10.625" style="126"/>
    <col min="10497" max="10497" width="4.25" style="126" customWidth="1"/>
    <col min="10498" max="10498" width="22.625" style="126" bestFit="1" customWidth="1"/>
    <col min="10499" max="10499" width="12.875" style="126" bestFit="1" customWidth="1"/>
    <col min="10500" max="10512" width="7.625" style="126" customWidth="1"/>
    <col min="10513" max="10513" width="11.25" style="126" bestFit="1" customWidth="1"/>
    <col min="10514" max="10514" width="14.125" style="126" bestFit="1" customWidth="1"/>
    <col min="10515" max="10752" width="10.625" style="126"/>
    <col min="10753" max="10753" width="4.25" style="126" customWidth="1"/>
    <col min="10754" max="10754" width="22.625" style="126" bestFit="1" customWidth="1"/>
    <col min="10755" max="10755" width="12.875" style="126" bestFit="1" customWidth="1"/>
    <col min="10756" max="10768" width="7.625" style="126" customWidth="1"/>
    <col min="10769" max="10769" width="11.25" style="126" bestFit="1" customWidth="1"/>
    <col min="10770" max="10770" width="14.125" style="126" bestFit="1" customWidth="1"/>
    <col min="10771" max="11008" width="10.625" style="126"/>
    <col min="11009" max="11009" width="4.25" style="126" customWidth="1"/>
    <col min="11010" max="11010" width="22.625" style="126" bestFit="1" customWidth="1"/>
    <col min="11011" max="11011" width="12.875" style="126" bestFit="1" customWidth="1"/>
    <col min="11012" max="11024" width="7.625" style="126" customWidth="1"/>
    <col min="11025" max="11025" width="11.25" style="126" bestFit="1" customWidth="1"/>
    <col min="11026" max="11026" width="14.125" style="126" bestFit="1" customWidth="1"/>
    <col min="11027" max="11264" width="10.625" style="126"/>
    <col min="11265" max="11265" width="4.25" style="126" customWidth="1"/>
    <col min="11266" max="11266" width="22.625" style="126" bestFit="1" customWidth="1"/>
    <col min="11267" max="11267" width="12.875" style="126" bestFit="1" customWidth="1"/>
    <col min="11268" max="11280" width="7.625" style="126" customWidth="1"/>
    <col min="11281" max="11281" width="11.25" style="126" bestFit="1" customWidth="1"/>
    <col min="11282" max="11282" width="14.125" style="126" bestFit="1" customWidth="1"/>
    <col min="11283" max="11520" width="10.625" style="126"/>
    <col min="11521" max="11521" width="4.25" style="126" customWidth="1"/>
    <col min="11522" max="11522" width="22.625" style="126" bestFit="1" customWidth="1"/>
    <col min="11523" max="11523" width="12.875" style="126" bestFit="1" customWidth="1"/>
    <col min="11524" max="11536" width="7.625" style="126" customWidth="1"/>
    <col min="11537" max="11537" width="11.25" style="126" bestFit="1" customWidth="1"/>
    <col min="11538" max="11538" width="14.125" style="126" bestFit="1" customWidth="1"/>
    <col min="11539" max="11776" width="10.625" style="126"/>
    <col min="11777" max="11777" width="4.25" style="126" customWidth="1"/>
    <col min="11778" max="11778" width="22.625" style="126" bestFit="1" customWidth="1"/>
    <col min="11779" max="11779" width="12.875" style="126" bestFit="1" customWidth="1"/>
    <col min="11780" max="11792" width="7.625" style="126" customWidth="1"/>
    <col min="11793" max="11793" width="11.25" style="126" bestFit="1" customWidth="1"/>
    <col min="11794" max="11794" width="14.125" style="126" bestFit="1" customWidth="1"/>
    <col min="11795" max="12032" width="10.625" style="126"/>
    <col min="12033" max="12033" width="4.25" style="126" customWidth="1"/>
    <col min="12034" max="12034" width="22.625" style="126" bestFit="1" customWidth="1"/>
    <col min="12035" max="12035" width="12.875" style="126" bestFit="1" customWidth="1"/>
    <col min="12036" max="12048" width="7.625" style="126" customWidth="1"/>
    <col min="12049" max="12049" width="11.25" style="126" bestFit="1" customWidth="1"/>
    <col min="12050" max="12050" width="14.125" style="126" bestFit="1" customWidth="1"/>
    <col min="12051" max="12288" width="10.625" style="126"/>
    <col min="12289" max="12289" width="4.25" style="126" customWidth="1"/>
    <col min="12290" max="12290" width="22.625" style="126" bestFit="1" customWidth="1"/>
    <col min="12291" max="12291" width="12.875" style="126" bestFit="1" customWidth="1"/>
    <col min="12292" max="12304" width="7.625" style="126" customWidth="1"/>
    <col min="12305" max="12305" width="11.25" style="126" bestFit="1" customWidth="1"/>
    <col min="12306" max="12306" width="14.125" style="126" bestFit="1" customWidth="1"/>
    <col min="12307" max="12544" width="10.625" style="126"/>
    <col min="12545" max="12545" width="4.25" style="126" customWidth="1"/>
    <col min="12546" max="12546" width="22.625" style="126" bestFit="1" customWidth="1"/>
    <col min="12547" max="12547" width="12.875" style="126" bestFit="1" customWidth="1"/>
    <col min="12548" max="12560" width="7.625" style="126" customWidth="1"/>
    <col min="12561" max="12561" width="11.25" style="126" bestFit="1" customWidth="1"/>
    <col min="12562" max="12562" width="14.125" style="126" bestFit="1" customWidth="1"/>
    <col min="12563" max="12800" width="10.625" style="126"/>
    <col min="12801" max="12801" width="4.25" style="126" customWidth="1"/>
    <col min="12802" max="12802" width="22.625" style="126" bestFit="1" customWidth="1"/>
    <col min="12803" max="12803" width="12.875" style="126" bestFit="1" customWidth="1"/>
    <col min="12804" max="12816" width="7.625" style="126" customWidth="1"/>
    <col min="12817" max="12817" width="11.25" style="126" bestFit="1" customWidth="1"/>
    <col min="12818" max="12818" width="14.125" style="126" bestFit="1" customWidth="1"/>
    <col min="12819" max="13056" width="10.625" style="126"/>
    <col min="13057" max="13057" width="4.25" style="126" customWidth="1"/>
    <col min="13058" max="13058" width="22.625" style="126" bestFit="1" customWidth="1"/>
    <col min="13059" max="13059" width="12.875" style="126" bestFit="1" customWidth="1"/>
    <col min="13060" max="13072" width="7.625" style="126" customWidth="1"/>
    <col min="13073" max="13073" width="11.25" style="126" bestFit="1" customWidth="1"/>
    <col min="13074" max="13074" width="14.125" style="126" bestFit="1" customWidth="1"/>
    <col min="13075" max="13312" width="10.625" style="126"/>
    <col min="13313" max="13313" width="4.25" style="126" customWidth="1"/>
    <col min="13314" max="13314" width="22.625" style="126" bestFit="1" customWidth="1"/>
    <col min="13315" max="13315" width="12.875" style="126" bestFit="1" customWidth="1"/>
    <col min="13316" max="13328" width="7.625" style="126" customWidth="1"/>
    <col min="13329" max="13329" width="11.25" style="126" bestFit="1" customWidth="1"/>
    <col min="13330" max="13330" width="14.125" style="126" bestFit="1" customWidth="1"/>
    <col min="13331" max="13568" width="10.625" style="126"/>
    <col min="13569" max="13569" width="4.25" style="126" customWidth="1"/>
    <col min="13570" max="13570" width="22.625" style="126" bestFit="1" customWidth="1"/>
    <col min="13571" max="13571" width="12.875" style="126" bestFit="1" customWidth="1"/>
    <col min="13572" max="13584" width="7.625" style="126" customWidth="1"/>
    <col min="13585" max="13585" width="11.25" style="126" bestFit="1" customWidth="1"/>
    <col min="13586" max="13586" width="14.125" style="126" bestFit="1" customWidth="1"/>
    <col min="13587" max="13824" width="10.625" style="126"/>
    <col min="13825" max="13825" width="4.25" style="126" customWidth="1"/>
    <col min="13826" max="13826" width="22.625" style="126" bestFit="1" customWidth="1"/>
    <col min="13827" max="13827" width="12.875" style="126" bestFit="1" customWidth="1"/>
    <col min="13828" max="13840" width="7.625" style="126" customWidth="1"/>
    <col min="13841" max="13841" width="11.25" style="126" bestFit="1" customWidth="1"/>
    <col min="13842" max="13842" width="14.125" style="126" bestFit="1" customWidth="1"/>
    <col min="13843" max="14080" width="10.625" style="126"/>
    <col min="14081" max="14081" width="4.25" style="126" customWidth="1"/>
    <col min="14082" max="14082" width="22.625" style="126" bestFit="1" customWidth="1"/>
    <col min="14083" max="14083" width="12.875" style="126" bestFit="1" customWidth="1"/>
    <col min="14084" max="14096" width="7.625" style="126" customWidth="1"/>
    <col min="14097" max="14097" width="11.25" style="126" bestFit="1" customWidth="1"/>
    <col min="14098" max="14098" width="14.125" style="126" bestFit="1" customWidth="1"/>
    <col min="14099" max="14336" width="10.625" style="126"/>
    <col min="14337" max="14337" width="4.25" style="126" customWidth="1"/>
    <col min="14338" max="14338" width="22.625" style="126" bestFit="1" customWidth="1"/>
    <col min="14339" max="14339" width="12.875" style="126" bestFit="1" customWidth="1"/>
    <col min="14340" max="14352" width="7.625" style="126" customWidth="1"/>
    <col min="14353" max="14353" width="11.25" style="126" bestFit="1" customWidth="1"/>
    <col min="14354" max="14354" width="14.125" style="126" bestFit="1" customWidth="1"/>
    <col min="14355" max="14592" width="10.625" style="126"/>
    <col min="14593" max="14593" width="4.25" style="126" customWidth="1"/>
    <col min="14594" max="14594" width="22.625" style="126" bestFit="1" customWidth="1"/>
    <col min="14595" max="14595" width="12.875" style="126" bestFit="1" customWidth="1"/>
    <col min="14596" max="14608" width="7.625" style="126" customWidth="1"/>
    <col min="14609" max="14609" width="11.25" style="126" bestFit="1" customWidth="1"/>
    <col min="14610" max="14610" width="14.125" style="126" bestFit="1" customWidth="1"/>
    <col min="14611" max="14848" width="10.625" style="126"/>
    <col min="14849" max="14849" width="4.25" style="126" customWidth="1"/>
    <col min="14850" max="14850" width="22.625" style="126" bestFit="1" customWidth="1"/>
    <col min="14851" max="14851" width="12.875" style="126" bestFit="1" customWidth="1"/>
    <col min="14852" max="14864" width="7.625" style="126" customWidth="1"/>
    <col min="14865" max="14865" width="11.25" style="126" bestFit="1" customWidth="1"/>
    <col min="14866" max="14866" width="14.125" style="126" bestFit="1" customWidth="1"/>
    <col min="14867" max="15104" width="10.625" style="126"/>
    <col min="15105" max="15105" width="4.25" style="126" customWidth="1"/>
    <col min="15106" max="15106" width="22.625" style="126" bestFit="1" customWidth="1"/>
    <col min="15107" max="15107" width="12.875" style="126" bestFit="1" customWidth="1"/>
    <col min="15108" max="15120" width="7.625" style="126" customWidth="1"/>
    <col min="15121" max="15121" width="11.25" style="126" bestFit="1" customWidth="1"/>
    <col min="15122" max="15122" width="14.125" style="126" bestFit="1" customWidth="1"/>
    <col min="15123" max="15360" width="10.625" style="126"/>
    <col min="15361" max="15361" width="4.25" style="126" customWidth="1"/>
    <col min="15362" max="15362" width="22.625" style="126" bestFit="1" customWidth="1"/>
    <col min="15363" max="15363" width="12.875" style="126" bestFit="1" customWidth="1"/>
    <col min="15364" max="15376" width="7.625" style="126" customWidth="1"/>
    <col min="15377" max="15377" width="11.25" style="126" bestFit="1" customWidth="1"/>
    <col min="15378" max="15378" width="14.125" style="126" bestFit="1" customWidth="1"/>
    <col min="15379" max="15616" width="10.625" style="126"/>
    <col min="15617" max="15617" width="4.25" style="126" customWidth="1"/>
    <col min="15618" max="15618" width="22.625" style="126" bestFit="1" customWidth="1"/>
    <col min="15619" max="15619" width="12.875" style="126" bestFit="1" customWidth="1"/>
    <col min="15620" max="15632" width="7.625" style="126" customWidth="1"/>
    <col min="15633" max="15633" width="11.25" style="126" bestFit="1" customWidth="1"/>
    <col min="15634" max="15634" width="14.125" style="126" bestFit="1" customWidth="1"/>
    <col min="15635" max="15872" width="10.625" style="126"/>
    <col min="15873" max="15873" width="4.25" style="126" customWidth="1"/>
    <col min="15874" max="15874" width="22.625" style="126" bestFit="1" customWidth="1"/>
    <col min="15875" max="15875" width="12.875" style="126" bestFit="1" customWidth="1"/>
    <col min="15876" max="15888" width="7.625" style="126" customWidth="1"/>
    <col min="15889" max="15889" width="11.25" style="126" bestFit="1" customWidth="1"/>
    <col min="15890" max="15890" width="14.125" style="126" bestFit="1" customWidth="1"/>
    <col min="15891" max="16128" width="10.625" style="126"/>
    <col min="16129" max="16129" width="4.25" style="126" customWidth="1"/>
    <col min="16130" max="16130" width="22.625" style="126" bestFit="1" customWidth="1"/>
    <col min="16131" max="16131" width="12.875" style="126" bestFit="1" customWidth="1"/>
    <col min="16132" max="16144" width="7.625" style="126" customWidth="1"/>
    <col min="16145" max="16145" width="11.25" style="126" bestFit="1" customWidth="1"/>
    <col min="16146" max="16146" width="14.125" style="126" bestFit="1" customWidth="1"/>
    <col min="16147" max="16384" width="10.625" style="126"/>
  </cols>
  <sheetData>
    <row r="1" spans="1:32">
      <c r="A1" s="124"/>
      <c r="B1" s="31"/>
      <c r="C1" s="31">
        <v>1</v>
      </c>
      <c r="D1" s="31">
        <v>2</v>
      </c>
      <c r="E1" s="31">
        <v>3</v>
      </c>
      <c r="F1" s="31">
        <v>4</v>
      </c>
      <c r="G1" s="31">
        <v>5</v>
      </c>
      <c r="H1" s="31">
        <v>6</v>
      </c>
      <c r="I1" s="31">
        <v>7</v>
      </c>
      <c r="J1" s="31">
        <v>8</v>
      </c>
      <c r="K1" s="31">
        <v>9</v>
      </c>
      <c r="L1" s="31">
        <v>10</v>
      </c>
      <c r="M1" s="31">
        <v>11</v>
      </c>
      <c r="N1" s="31">
        <v>12</v>
      </c>
      <c r="O1" s="31">
        <v>13</v>
      </c>
      <c r="P1" s="31">
        <v>14</v>
      </c>
      <c r="Q1" s="125"/>
      <c r="R1" s="125"/>
    </row>
    <row r="2" spans="1:32">
      <c r="A2" s="124"/>
      <c r="B2" s="31"/>
      <c r="C2" s="127" t="s">
        <v>207</v>
      </c>
      <c r="D2" s="124"/>
      <c r="E2" s="124"/>
      <c r="F2" s="31"/>
      <c r="G2" s="124"/>
      <c r="H2" s="31"/>
      <c r="I2" s="124"/>
      <c r="J2" s="31"/>
      <c r="K2" s="124"/>
      <c r="L2" s="31"/>
      <c r="M2" s="124"/>
      <c r="N2" s="124"/>
      <c r="O2" s="124"/>
      <c r="P2" s="31"/>
      <c r="Q2" s="127"/>
    </row>
    <row r="3" spans="1:32" ht="47.25" customHeight="1">
      <c r="A3" s="124"/>
      <c r="B3" s="128" t="s">
        <v>208</v>
      </c>
      <c r="C3" s="129" t="s">
        <v>352</v>
      </c>
      <c r="D3" s="130" t="s">
        <v>353</v>
      </c>
      <c r="E3" s="130" t="s">
        <v>353</v>
      </c>
      <c r="F3" s="130" t="s">
        <v>354</v>
      </c>
      <c r="G3" s="130" t="s">
        <v>351</v>
      </c>
      <c r="H3" s="130" t="s">
        <v>355</v>
      </c>
      <c r="I3" s="130" t="s">
        <v>352</v>
      </c>
      <c r="J3" s="130" t="s">
        <v>356</v>
      </c>
      <c r="K3" s="130" t="s">
        <v>353</v>
      </c>
      <c r="L3" s="130" t="s">
        <v>353</v>
      </c>
      <c r="M3" s="130" t="s">
        <v>353</v>
      </c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</row>
    <row r="4" spans="1:32" ht="15.75" thickBot="1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</row>
    <row r="5" spans="1:32" ht="26.25" thickBot="1">
      <c r="A5" s="125"/>
      <c r="B5" s="131" t="s">
        <v>209</v>
      </c>
      <c r="C5" s="132"/>
      <c r="D5" s="133" t="s">
        <v>210</v>
      </c>
      <c r="E5" s="173">
        <f>SUM(Q10:Q49)</f>
        <v>1395.6779999999999</v>
      </c>
      <c r="F5" s="174"/>
      <c r="G5" s="175"/>
      <c r="H5" s="124"/>
      <c r="I5" s="124"/>
      <c r="J5" s="124"/>
      <c r="K5" s="134" t="s">
        <v>211</v>
      </c>
      <c r="L5" s="135"/>
      <c r="M5" s="136"/>
      <c r="N5" s="133" t="s">
        <v>210</v>
      </c>
      <c r="O5" s="137" t="s">
        <v>359</v>
      </c>
      <c r="Q5" s="126" t="s">
        <v>212</v>
      </c>
      <c r="R5" s="126" t="s">
        <v>213</v>
      </c>
      <c r="S5" s="126" t="s">
        <v>214</v>
      </c>
    </row>
    <row r="6" spans="1:32" ht="26.25" thickBot="1">
      <c r="A6" s="125"/>
      <c r="B6" s="138" t="s">
        <v>215</v>
      </c>
      <c r="C6" s="139"/>
      <c r="D6" s="133" t="s">
        <v>210</v>
      </c>
      <c r="E6" s="176">
        <f>E5+79.97</f>
        <v>1475.6479999999999</v>
      </c>
      <c r="F6" s="177"/>
      <c r="G6" s="178"/>
      <c r="H6" s="124"/>
      <c r="I6" s="140"/>
      <c r="J6" s="124"/>
      <c r="K6" s="134" t="s">
        <v>216</v>
      </c>
      <c r="L6" s="135"/>
      <c r="M6" s="136"/>
      <c r="N6" s="133" t="s">
        <v>210</v>
      </c>
      <c r="O6" s="141" t="s">
        <v>217</v>
      </c>
      <c r="Q6" s="126">
        <f>(E5+2)/2</f>
        <v>698.83899999999994</v>
      </c>
      <c r="R6" s="126">
        <f>(24+E5)/2</f>
        <v>709.83899999999994</v>
      </c>
      <c r="S6" s="126">
        <f>(E5+40)/2</f>
        <v>717.83899999999994</v>
      </c>
    </row>
    <row r="7" spans="1:32">
      <c r="A7" s="125"/>
      <c r="B7" s="142"/>
      <c r="C7" s="143"/>
      <c r="D7" s="125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124"/>
      <c r="Q7" s="126" t="s">
        <v>218</v>
      </c>
      <c r="R7" s="126" t="s">
        <v>219</v>
      </c>
      <c r="S7" s="126" t="s">
        <v>220</v>
      </c>
    </row>
    <row r="8" spans="1:32">
      <c r="A8" s="144"/>
      <c r="B8" s="125"/>
      <c r="C8" s="125"/>
      <c r="D8" s="125"/>
      <c r="F8" s="145" t="s">
        <v>221</v>
      </c>
      <c r="L8" s="145" t="s">
        <v>222</v>
      </c>
      <c r="Q8" s="126">
        <f>(E6+2)/2</f>
        <v>738.82399999999996</v>
      </c>
      <c r="R8" s="126">
        <f>(24+E6)/2</f>
        <v>749.82399999999996</v>
      </c>
      <c r="S8" s="126">
        <f>(E6+40)/2</f>
        <v>757.82399999999996</v>
      </c>
    </row>
    <row r="9" spans="1:32">
      <c r="A9" s="146"/>
      <c r="B9" s="146"/>
      <c r="C9" s="146"/>
      <c r="D9" s="147" t="s">
        <v>223</v>
      </c>
      <c r="E9" s="146" t="s">
        <v>5</v>
      </c>
      <c r="F9" s="146" t="s">
        <v>6</v>
      </c>
      <c r="G9" s="146" t="s">
        <v>7</v>
      </c>
      <c r="H9" s="146" t="s">
        <v>8</v>
      </c>
      <c r="I9" s="146" t="s">
        <v>9</v>
      </c>
      <c r="J9" s="146"/>
      <c r="K9" s="146" t="s">
        <v>5</v>
      </c>
      <c r="L9" s="146" t="s">
        <v>6</v>
      </c>
      <c r="M9" s="146" t="s">
        <v>7</v>
      </c>
      <c r="N9" s="146" t="s">
        <v>8</v>
      </c>
      <c r="O9" s="146" t="s">
        <v>9</v>
      </c>
      <c r="P9" s="146"/>
      <c r="Q9" s="146"/>
      <c r="R9" s="146"/>
    </row>
    <row r="10" spans="1:32" ht="15" customHeight="1">
      <c r="A10" s="179" t="s">
        <v>224</v>
      </c>
      <c r="B10" s="126" t="s">
        <v>225</v>
      </c>
      <c r="C10" s="126" t="s">
        <v>226</v>
      </c>
      <c r="D10" s="31">
        <f t="shared" ref="D10:D41" si="0">COUNTIF($C$3:$AF$3,C10)</f>
        <v>1</v>
      </c>
      <c r="E10" s="126">
        <v>3</v>
      </c>
      <c r="F10" s="126">
        <v>5</v>
      </c>
      <c r="G10" s="126">
        <v>1</v>
      </c>
      <c r="H10" s="126">
        <v>1</v>
      </c>
      <c r="I10" s="126">
        <v>0</v>
      </c>
      <c r="K10" s="126">
        <f>E10*D10</f>
        <v>3</v>
      </c>
      <c r="L10" s="126">
        <f>F10*D10</f>
        <v>5</v>
      </c>
      <c r="M10" s="126">
        <f t="shared" ref="M10:M46" si="1">G10*D10</f>
        <v>1</v>
      </c>
      <c r="N10" s="126">
        <f t="shared" ref="N10:N46" si="2">H10*D10</f>
        <v>1</v>
      </c>
      <c r="O10" s="126">
        <f t="shared" ref="O10:O46" si="3">I10*D10</f>
        <v>0</v>
      </c>
      <c r="Q10" s="126">
        <f>K10*12.01+L10*1.008+M10*16+N10*14.01+O10*32.07</f>
        <v>71.08</v>
      </c>
    </row>
    <row r="11" spans="1:32">
      <c r="A11" s="179"/>
      <c r="B11" s="126" t="s">
        <v>227</v>
      </c>
      <c r="C11" s="126" t="s">
        <v>228</v>
      </c>
      <c r="D11" s="31">
        <f t="shared" si="0"/>
        <v>0</v>
      </c>
      <c r="E11" s="126">
        <v>6</v>
      </c>
      <c r="F11" s="126">
        <v>12</v>
      </c>
      <c r="G11" s="126">
        <v>1</v>
      </c>
      <c r="H11" s="126">
        <v>4</v>
      </c>
      <c r="I11" s="126">
        <v>0</v>
      </c>
      <c r="K11" s="126">
        <f t="shared" ref="K11:K46" si="4">E11*D11</f>
        <v>0</v>
      </c>
      <c r="L11" s="126">
        <f t="shared" ref="L11:L46" si="5">F11*D11</f>
        <v>0</v>
      </c>
      <c r="M11" s="126">
        <f t="shared" si="1"/>
        <v>0</v>
      </c>
      <c r="N11" s="126">
        <f t="shared" si="2"/>
        <v>0</v>
      </c>
      <c r="O11" s="126">
        <f t="shared" si="3"/>
        <v>0</v>
      </c>
      <c r="Q11" s="126">
        <f t="shared" ref="Q11:Q32" si="6">K11*12.01+L11*1.008+M11*16+N11*14.01+O11*32.07</f>
        <v>0</v>
      </c>
    </row>
    <row r="12" spans="1:32">
      <c r="A12" s="179"/>
      <c r="B12" s="126" t="s">
        <v>229</v>
      </c>
      <c r="C12" s="126" t="s">
        <v>230</v>
      </c>
      <c r="D12" s="31">
        <f t="shared" si="0"/>
        <v>0</v>
      </c>
      <c r="E12" s="126">
        <v>4</v>
      </c>
      <c r="F12" s="126">
        <v>6</v>
      </c>
      <c r="G12" s="126">
        <v>2</v>
      </c>
      <c r="H12" s="126">
        <v>2</v>
      </c>
      <c r="I12" s="126">
        <v>0</v>
      </c>
      <c r="K12" s="126">
        <f t="shared" si="4"/>
        <v>0</v>
      </c>
      <c r="L12" s="126">
        <f t="shared" si="5"/>
        <v>0</v>
      </c>
      <c r="M12" s="126">
        <f t="shared" si="1"/>
        <v>0</v>
      </c>
      <c r="N12" s="126">
        <f t="shared" si="2"/>
        <v>0</v>
      </c>
      <c r="O12" s="126">
        <f t="shared" si="3"/>
        <v>0</v>
      </c>
      <c r="Q12" s="126">
        <f t="shared" si="6"/>
        <v>0</v>
      </c>
    </row>
    <row r="13" spans="1:32">
      <c r="A13" s="179"/>
      <c r="B13" s="126" t="s">
        <v>231</v>
      </c>
      <c r="C13" s="126" t="s">
        <v>232</v>
      </c>
      <c r="D13" s="31">
        <f t="shared" si="0"/>
        <v>0</v>
      </c>
      <c r="E13" s="126">
        <v>4</v>
      </c>
      <c r="F13" s="126">
        <v>5</v>
      </c>
      <c r="G13" s="126">
        <v>3</v>
      </c>
      <c r="H13" s="126">
        <v>1</v>
      </c>
      <c r="I13" s="126">
        <v>0</v>
      </c>
      <c r="K13" s="126">
        <f t="shared" si="4"/>
        <v>0</v>
      </c>
      <c r="L13" s="126">
        <f t="shared" si="5"/>
        <v>0</v>
      </c>
      <c r="M13" s="126">
        <f t="shared" si="1"/>
        <v>0</v>
      </c>
      <c r="N13" s="126">
        <f t="shared" si="2"/>
        <v>0</v>
      </c>
      <c r="O13" s="126">
        <f t="shared" si="3"/>
        <v>0</v>
      </c>
      <c r="Q13" s="126">
        <f t="shared" si="6"/>
        <v>0</v>
      </c>
    </row>
    <row r="14" spans="1:32">
      <c r="A14" s="179"/>
      <c r="B14" s="126" t="s">
        <v>233</v>
      </c>
      <c r="C14" s="126" t="s">
        <v>234</v>
      </c>
      <c r="D14" s="31">
        <f t="shared" si="0"/>
        <v>0</v>
      </c>
      <c r="E14" s="126">
        <v>3</v>
      </c>
      <c r="F14" s="126">
        <v>5</v>
      </c>
      <c r="G14" s="126">
        <v>1</v>
      </c>
      <c r="H14" s="126">
        <v>1</v>
      </c>
      <c r="I14" s="126">
        <v>1</v>
      </c>
      <c r="K14" s="126">
        <f t="shared" si="4"/>
        <v>0</v>
      </c>
      <c r="L14" s="126">
        <f t="shared" si="5"/>
        <v>0</v>
      </c>
      <c r="M14" s="126">
        <f t="shared" si="1"/>
        <v>0</v>
      </c>
      <c r="N14" s="126">
        <f t="shared" si="2"/>
        <v>0</v>
      </c>
      <c r="O14" s="126">
        <f t="shared" si="3"/>
        <v>0</v>
      </c>
      <c r="Q14" s="126">
        <f t="shared" si="6"/>
        <v>0</v>
      </c>
    </row>
    <row r="15" spans="1:32">
      <c r="A15" s="179"/>
      <c r="B15" s="126" t="s">
        <v>235</v>
      </c>
      <c r="C15" s="126" t="s">
        <v>236</v>
      </c>
      <c r="D15" s="31">
        <f t="shared" si="0"/>
        <v>0</v>
      </c>
      <c r="E15" s="126">
        <v>5</v>
      </c>
      <c r="F15" s="126">
        <v>7</v>
      </c>
      <c r="G15" s="126">
        <v>3</v>
      </c>
      <c r="H15" s="126">
        <v>1</v>
      </c>
      <c r="I15" s="126">
        <v>0</v>
      </c>
      <c r="K15" s="126">
        <f t="shared" si="4"/>
        <v>0</v>
      </c>
      <c r="L15" s="126">
        <f t="shared" si="5"/>
        <v>0</v>
      </c>
      <c r="M15" s="126">
        <f t="shared" si="1"/>
        <v>0</v>
      </c>
      <c r="N15" s="126">
        <f t="shared" si="2"/>
        <v>0</v>
      </c>
      <c r="O15" s="126">
        <f t="shared" si="3"/>
        <v>0</v>
      </c>
      <c r="Q15" s="126">
        <f t="shared" si="6"/>
        <v>0</v>
      </c>
    </row>
    <row r="16" spans="1:32">
      <c r="A16" s="179"/>
      <c r="B16" s="126" t="s">
        <v>237</v>
      </c>
      <c r="C16" s="126" t="s">
        <v>238</v>
      </c>
      <c r="D16" s="31">
        <f t="shared" si="0"/>
        <v>1</v>
      </c>
      <c r="E16" s="126">
        <v>5</v>
      </c>
      <c r="F16" s="126">
        <v>8</v>
      </c>
      <c r="G16" s="126">
        <v>2</v>
      </c>
      <c r="H16" s="126">
        <v>2</v>
      </c>
      <c r="I16" s="126">
        <v>0</v>
      </c>
      <c r="K16" s="126">
        <f t="shared" si="4"/>
        <v>5</v>
      </c>
      <c r="L16" s="126">
        <f t="shared" si="5"/>
        <v>8</v>
      </c>
      <c r="M16" s="126">
        <f t="shared" si="1"/>
        <v>2</v>
      </c>
      <c r="N16" s="126">
        <f t="shared" si="2"/>
        <v>2</v>
      </c>
      <c r="O16" s="126">
        <f t="shared" si="3"/>
        <v>0</v>
      </c>
      <c r="Q16" s="126">
        <f t="shared" si="6"/>
        <v>128.13400000000001</v>
      </c>
    </row>
    <row r="17" spans="1:17">
      <c r="A17" s="179"/>
      <c r="B17" s="126" t="s">
        <v>239</v>
      </c>
      <c r="C17" s="126" t="s">
        <v>240</v>
      </c>
      <c r="D17" s="31">
        <f t="shared" si="0"/>
        <v>1</v>
      </c>
      <c r="E17" s="126">
        <v>2</v>
      </c>
      <c r="F17" s="126">
        <v>3</v>
      </c>
      <c r="G17" s="126">
        <v>1</v>
      </c>
      <c r="H17" s="126">
        <v>1</v>
      </c>
      <c r="I17" s="126">
        <v>0</v>
      </c>
      <c r="K17" s="126">
        <f t="shared" si="4"/>
        <v>2</v>
      </c>
      <c r="L17" s="126">
        <f t="shared" si="5"/>
        <v>3</v>
      </c>
      <c r="M17" s="126">
        <f t="shared" si="1"/>
        <v>1</v>
      </c>
      <c r="N17" s="126">
        <f t="shared" si="2"/>
        <v>1</v>
      </c>
      <c r="O17" s="126">
        <f t="shared" si="3"/>
        <v>0</v>
      </c>
      <c r="Q17" s="126">
        <f t="shared" si="6"/>
        <v>57.053999999999995</v>
      </c>
    </row>
    <row r="18" spans="1:17">
      <c r="A18" s="150"/>
      <c r="B18" s="126" t="s">
        <v>241</v>
      </c>
      <c r="C18" s="126" t="s">
        <v>242</v>
      </c>
      <c r="D18" s="31">
        <f t="shared" si="0"/>
        <v>0</v>
      </c>
      <c r="E18" s="126">
        <v>6</v>
      </c>
      <c r="F18" s="126">
        <v>7</v>
      </c>
      <c r="G18" s="126">
        <v>1</v>
      </c>
      <c r="H18" s="126">
        <v>3</v>
      </c>
      <c r="I18" s="126">
        <v>0</v>
      </c>
      <c r="K18" s="126">
        <f t="shared" si="4"/>
        <v>0</v>
      </c>
      <c r="L18" s="126">
        <f t="shared" si="5"/>
        <v>0</v>
      </c>
      <c r="M18" s="126">
        <f t="shared" si="1"/>
        <v>0</v>
      </c>
      <c r="N18" s="126">
        <f t="shared" si="2"/>
        <v>0</v>
      </c>
      <c r="O18" s="126">
        <f t="shared" si="3"/>
        <v>0</v>
      </c>
      <c r="Q18" s="126">
        <f t="shared" si="6"/>
        <v>0</v>
      </c>
    </row>
    <row r="19" spans="1:17">
      <c r="A19" s="150"/>
      <c r="B19" s="126" t="s">
        <v>243</v>
      </c>
      <c r="C19" s="126" t="s">
        <v>244</v>
      </c>
      <c r="D19" s="31">
        <f t="shared" si="0"/>
        <v>0</v>
      </c>
      <c r="E19" s="126">
        <v>6</v>
      </c>
      <c r="F19" s="126">
        <v>11</v>
      </c>
      <c r="G19" s="126">
        <v>1</v>
      </c>
      <c r="H19" s="126">
        <v>1</v>
      </c>
      <c r="I19" s="126">
        <v>0</v>
      </c>
      <c r="K19" s="126">
        <f t="shared" si="4"/>
        <v>0</v>
      </c>
      <c r="L19" s="126">
        <f t="shared" si="5"/>
        <v>0</v>
      </c>
      <c r="M19" s="126">
        <f t="shared" si="1"/>
        <v>0</v>
      </c>
      <c r="N19" s="126">
        <f t="shared" si="2"/>
        <v>0</v>
      </c>
      <c r="O19" s="126">
        <f t="shared" si="3"/>
        <v>0</v>
      </c>
      <c r="Q19" s="126">
        <f t="shared" si="6"/>
        <v>0</v>
      </c>
    </row>
    <row r="20" spans="1:17">
      <c r="A20" s="150"/>
      <c r="B20" s="126" t="s">
        <v>245</v>
      </c>
      <c r="C20" s="126" t="s">
        <v>246</v>
      </c>
      <c r="D20" s="31">
        <f>COUNTIF($C$3:$AF$3,C20)</f>
        <v>0</v>
      </c>
      <c r="E20" s="126">
        <v>6</v>
      </c>
      <c r="F20" s="126">
        <v>11</v>
      </c>
      <c r="G20" s="126">
        <v>1</v>
      </c>
      <c r="H20" s="126">
        <v>1</v>
      </c>
      <c r="I20" s="126">
        <v>0</v>
      </c>
      <c r="K20" s="126">
        <f t="shared" si="4"/>
        <v>0</v>
      </c>
      <c r="L20" s="126">
        <f t="shared" si="5"/>
        <v>0</v>
      </c>
      <c r="M20" s="126">
        <f t="shared" si="1"/>
        <v>0</v>
      </c>
      <c r="N20" s="126">
        <f t="shared" si="2"/>
        <v>0</v>
      </c>
      <c r="O20" s="126">
        <f t="shared" si="3"/>
        <v>0</v>
      </c>
      <c r="Q20" s="126">
        <f t="shared" si="6"/>
        <v>0</v>
      </c>
    </row>
    <row r="21" spans="1:17">
      <c r="A21" s="150"/>
      <c r="B21" s="126" t="s">
        <v>247</v>
      </c>
      <c r="C21" s="126" t="s">
        <v>248</v>
      </c>
      <c r="D21" s="31">
        <f t="shared" si="0"/>
        <v>5</v>
      </c>
      <c r="E21" s="126">
        <v>6</v>
      </c>
      <c r="F21" s="126">
        <v>12</v>
      </c>
      <c r="G21" s="126">
        <v>1</v>
      </c>
      <c r="H21" s="126">
        <v>2</v>
      </c>
      <c r="I21" s="126">
        <v>0</v>
      </c>
      <c r="K21" s="126">
        <f t="shared" si="4"/>
        <v>30</v>
      </c>
      <c r="L21" s="126">
        <f t="shared" si="5"/>
        <v>60</v>
      </c>
      <c r="M21" s="126">
        <f t="shared" si="1"/>
        <v>5</v>
      </c>
      <c r="N21" s="126">
        <f t="shared" si="2"/>
        <v>10</v>
      </c>
      <c r="O21" s="126">
        <f t="shared" si="3"/>
        <v>0</v>
      </c>
      <c r="Q21" s="126">
        <f t="shared" si="6"/>
        <v>640.88</v>
      </c>
    </row>
    <row r="22" spans="1:17">
      <c r="A22" s="150"/>
      <c r="B22" s="126" t="s">
        <v>249</v>
      </c>
      <c r="C22" s="126" t="s">
        <v>250</v>
      </c>
      <c r="D22" s="31">
        <f t="shared" si="0"/>
        <v>0</v>
      </c>
      <c r="E22" s="126">
        <v>5</v>
      </c>
      <c r="F22" s="126">
        <v>9</v>
      </c>
      <c r="G22" s="126">
        <v>1</v>
      </c>
      <c r="H22" s="126">
        <v>1</v>
      </c>
      <c r="I22" s="126">
        <v>1</v>
      </c>
      <c r="K22" s="126">
        <f t="shared" si="4"/>
        <v>0</v>
      </c>
      <c r="L22" s="126">
        <f t="shared" si="5"/>
        <v>0</v>
      </c>
      <c r="M22" s="126">
        <f t="shared" si="1"/>
        <v>0</v>
      </c>
      <c r="N22" s="126">
        <f t="shared" si="2"/>
        <v>0</v>
      </c>
      <c r="O22" s="126">
        <f t="shared" si="3"/>
        <v>0</v>
      </c>
      <c r="Q22" s="126">
        <f t="shared" si="6"/>
        <v>0</v>
      </c>
    </row>
    <row r="23" spans="1:17">
      <c r="A23" s="150"/>
      <c r="B23" s="126" t="s">
        <v>251</v>
      </c>
      <c r="C23" s="126" t="s">
        <v>252</v>
      </c>
      <c r="D23" s="31">
        <f t="shared" si="0"/>
        <v>2</v>
      </c>
      <c r="E23" s="126">
        <v>9</v>
      </c>
      <c r="F23" s="126">
        <v>9</v>
      </c>
      <c r="G23" s="126">
        <v>1</v>
      </c>
      <c r="H23" s="126">
        <v>1</v>
      </c>
      <c r="I23" s="126">
        <v>0</v>
      </c>
      <c r="K23" s="126">
        <f t="shared" si="4"/>
        <v>18</v>
      </c>
      <c r="L23" s="126">
        <f t="shared" si="5"/>
        <v>18</v>
      </c>
      <c r="M23" s="126">
        <f t="shared" si="1"/>
        <v>2</v>
      </c>
      <c r="N23" s="126">
        <f t="shared" si="2"/>
        <v>2</v>
      </c>
      <c r="O23" s="126">
        <f t="shared" si="3"/>
        <v>0</v>
      </c>
      <c r="Q23" s="126">
        <f t="shared" si="6"/>
        <v>294.34399999999999</v>
      </c>
    </row>
    <row r="24" spans="1:17">
      <c r="A24" s="150"/>
      <c r="B24" s="126" t="s">
        <v>253</v>
      </c>
      <c r="C24" s="126" t="s">
        <v>254</v>
      </c>
      <c r="D24" s="31">
        <f t="shared" si="0"/>
        <v>0</v>
      </c>
      <c r="E24" s="126">
        <v>5</v>
      </c>
      <c r="F24" s="126">
        <v>7</v>
      </c>
      <c r="G24" s="126">
        <v>1</v>
      </c>
      <c r="H24" s="126">
        <v>1</v>
      </c>
      <c r="I24" s="126">
        <v>0</v>
      </c>
      <c r="K24" s="126">
        <f t="shared" si="4"/>
        <v>0</v>
      </c>
      <c r="L24" s="126">
        <f t="shared" si="5"/>
        <v>0</v>
      </c>
      <c r="M24" s="126">
        <f t="shared" si="1"/>
        <v>0</v>
      </c>
      <c r="N24" s="126">
        <f t="shared" si="2"/>
        <v>0</v>
      </c>
      <c r="O24" s="126">
        <f t="shared" si="3"/>
        <v>0</v>
      </c>
      <c r="Q24" s="126">
        <f t="shared" si="6"/>
        <v>0</v>
      </c>
    </row>
    <row r="25" spans="1:17">
      <c r="A25" s="150"/>
      <c r="B25" s="126" t="s">
        <v>255</v>
      </c>
      <c r="C25" s="126" t="s">
        <v>256</v>
      </c>
      <c r="D25" s="31">
        <f t="shared" si="0"/>
        <v>1</v>
      </c>
      <c r="E25" s="126">
        <v>3</v>
      </c>
      <c r="F25" s="126">
        <v>5</v>
      </c>
      <c r="G25" s="126">
        <v>2</v>
      </c>
      <c r="H25" s="126">
        <v>1</v>
      </c>
      <c r="I25" s="126">
        <v>0</v>
      </c>
      <c r="K25" s="126">
        <f t="shared" si="4"/>
        <v>3</v>
      </c>
      <c r="L25" s="126">
        <f t="shared" si="5"/>
        <v>5</v>
      </c>
      <c r="M25" s="126">
        <f t="shared" si="1"/>
        <v>2</v>
      </c>
      <c r="N25" s="126">
        <f t="shared" si="2"/>
        <v>1</v>
      </c>
      <c r="O25" s="126">
        <f t="shared" si="3"/>
        <v>0</v>
      </c>
      <c r="Q25" s="126">
        <f t="shared" si="6"/>
        <v>87.08</v>
      </c>
    </row>
    <row r="26" spans="1:17">
      <c r="A26" s="150"/>
      <c r="B26" s="126" t="s">
        <v>257</v>
      </c>
      <c r="C26" s="126" t="s">
        <v>258</v>
      </c>
      <c r="D26" s="31">
        <f t="shared" si="0"/>
        <v>0</v>
      </c>
      <c r="E26" s="126">
        <v>4</v>
      </c>
      <c r="F26" s="126">
        <v>7</v>
      </c>
      <c r="G26" s="126">
        <v>2</v>
      </c>
      <c r="H26" s="126">
        <v>1</v>
      </c>
      <c r="I26" s="126">
        <v>0</v>
      </c>
      <c r="K26" s="126">
        <f t="shared" si="4"/>
        <v>0</v>
      </c>
      <c r="L26" s="126">
        <f t="shared" si="5"/>
        <v>0</v>
      </c>
      <c r="M26" s="126">
        <f t="shared" si="1"/>
        <v>0</v>
      </c>
      <c r="N26" s="126">
        <f t="shared" si="2"/>
        <v>0</v>
      </c>
      <c r="O26" s="126">
        <f t="shared" si="3"/>
        <v>0</v>
      </c>
      <c r="Q26" s="126">
        <f t="shared" si="6"/>
        <v>0</v>
      </c>
    </row>
    <row r="27" spans="1:17">
      <c r="A27" s="150"/>
      <c r="B27" s="126" t="s">
        <v>259</v>
      </c>
      <c r="C27" s="126" t="s">
        <v>260</v>
      </c>
      <c r="D27" s="31">
        <f t="shared" si="0"/>
        <v>0</v>
      </c>
      <c r="E27" s="126">
        <v>11</v>
      </c>
      <c r="F27" s="126">
        <v>10</v>
      </c>
      <c r="G27" s="126">
        <v>1</v>
      </c>
      <c r="H27" s="126">
        <v>2</v>
      </c>
      <c r="I27" s="126">
        <v>0</v>
      </c>
      <c r="K27" s="126">
        <f t="shared" si="4"/>
        <v>0</v>
      </c>
      <c r="L27" s="126">
        <f t="shared" si="5"/>
        <v>0</v>
      </c>
      <c r="M27" s="126">
        <f t="shared" si="1"/>
        <v>0</v>
      </c>
      <c r="N27" s="126">
        <f t="shared" si="2"/>
        <v>0</v>
      </c>
      <c r="O27" s="126">
        <f t="shared" si="3"/>
        <v>0</v>
      </c>
      <c r="Q27" s="126">
        <f t="shared" si="6"/>
        <v>0</v>
      </c>
    </row>
    <row r="28" spans="1:17">
      <c r="A28" s="150"/>
      <c r="B28" s="126" t="s">
        <v>261</v>
      </c>
      <c r="C28" s="126" t="s">
        <v>262</v>
      </c>
      <c r="D28" s="31">
        <f t="shared" si="0"/>
        <v>0</v>
      </c>
      <c r="E28" s="126">
        <v>9</v>
      </c>
      <c r="F28" s="126">
        <v>9</v>
      </c>
      <c r="G28" s="126">
        <v>2</v>
      </c>
      <c r="H28" s="126">
        <v>1</v>
      </c>
      <c r="I28" s="126">
        <v>0</v>
      </c>
      <c r="K28" s="126">
        <f t="shared" si="4"/>
        <v>0</v>
      </c>
      <c r="L28" s="126">
        <f t="shared" si="5"/>
        <v>0</v>
      </c>
      <c r="M28" s="126">
        <f t="shared" si="1"/>
        <v>0</v>
      </c>
      <c r="N28" s="126">
        <f t="shared" si="2"/>
        <v>0</v>
      </c>
      <c r="O28" s="126">
        <f t="shared" si="3"/>
        <v>0</v>
      </c>
      <c r="Q28" s="126">
        <f t="shared" si="6"/>
        <v>0</v>
      </c>
    </row>
    <row r="29" spans="1:17">
      <c r="A29" s="150"/>
      <c r="B29" s="126" t="s">
        <v>263</v>
      </c>
      <c r="C29" s="126" t="s">
        <v>264</v>
      </c>
      <c r="D29" s="31">
        <f t="shared" si="0"/>
        <v>0</v>
      </c>
      <c r="E29" s="126">
        <v>5</v>
      </c>
      <c r="F29" s="126">
        <v>9</v>
      </c>
      <c r="G29" s="126">
        <v>1</v>
      </c>
      <c r="H29" s="126">
        <v>1</v>
      </c>
      <c r="I29" s="126">
        <v>0</v>
      </c>
      <c r="K29" s="126">
        <f t="shared" si="4"/>
        <v>0</v>
      </c>
      <c r="L29" s="126">
        <f t="shared" si="5"/>
        <v>0</v>
      </c>
      <c r="M29" s="126">
        <f t="shared" si="1"/>
        <v>0</v>
      </c>
      <c r="N29" s="126">
        <f t="shared" si="2"/>
        <v>0</v>
      </c>
      <c r="O29" s="126">
        <f t="shared" si="3"/>
        <v>0</v>
      </c>
      <c r="Q29" s="126">
        <f t="shared" si="6"/>
        <v>0</v>
      </c>
    </row>
    <row r="30" spans="1:17">
      <c r="A30" s="150"/>
      <c r="D30" s="31">
        <f t="shared" si="0"/>
        <v>0</v>
      </c>
    </row>
    <row r="31" spans="1:17" ht="15" customHeight="1">
      <c r="A31" s="180" t="s">
        <v>265</v>
      </c>
      <c r="B31" s="126" t="s">
        <v>266</v>
      </c>
      <c r="C31" s="126" t="s">
        <v>267</v>
      </c>
      <c r="D31" s="31">
        <f t="shared" si="0"/>
        <v>0</v>
      </c>
      <c r="E31" s="126">
        <v>6</v>
      </c>
      <c r="F31" s="126">
        <v>11</v>
      </c>
      <c r="G31" s="126">
        <v>3</v>
      </c>
      <c r="H31" s="126">
        <v>1</v>
      </c>
      <c r="K31" s="126">
        <f>E31*D31</f>
        <v>0</v>
      </c>
      <c r="L31" s="126">
        <f>F31*D31</f>
        <v>0</v>
      </c>
      <c r="M31" s="126">
        <f>G31*D31</f>
        <v>0</v>
      </c>
      <c r="N31" s="126">
        <f>H31*D31</f>
        <v>0</v>
      </c>
      <c r="O31" s="126">
        <f>I31*D31</f>
        <v>0</v>
      </c>
      <c r="Q31" s="126">
        <f t="shared" si="6"/>
        <v>0</v>
      </c>
    </row>
    <row r="32" spans="1:17">
      <c r="A32" s="180"/>
      <c r="B32" s="148" t="s">
        <v>268</v>
      </c>
      <c r="C32" s="126" t="s">
        <v>269</v>
      </c>
      <c r="D32" s="31">
        <f t="shared" si="0"/>
        <v>0</v>
      </c>
      <c r="E32" s="126">
        <v>10</v>
      </c>
      <c r="F32" s="126">
        <v>14</v>
      </c>
      <c r="G32" s="126">
        <v>2</v>
      </c>
      <c r="H32" s="126">
        <v>2</v>
      </c>
      <c r="I32" s="126">
        <v>1</v>
      </c>
      <c r="K32" s="126">
        <f>E32*D32</f>
        <v>0</v>
      </c>
      <c r="L32" s="126">
        <f>F32*D32</f>
        <v>0</v>
      </c>
      <c r="M32" s="126">
        <f>G32*D32</f>
        <v>0</v>
      </c>
      <c r="N32" s="126">
        <f>H32*D32</f>
        <v>0</v>
      </c>
      <c r="O32" s="126">
        <f>I32*D32</f>
        <v>0</v>
      </c>
      <c r="Q32" s="126">
        <f t="shared" si="6"/>
        <v>0</v>
      </c>
    </row>
    <row r="33" spans="1:17">
      <c r="A33" s="180"/>
      <c r="B33" s="126" t="s">
        <v>270</v>
      </c>
      <c r="C33" s="126" t="s">
        <v>271</v>
      </c>
      <c r="D33" s="31">
        <f t="shared" si="0"/>
        <v>0</v>
      </c>
      <c r="K33" s="126">
        <f t="shared" ref="K33:K41" si="7">E33*D33</f>
        <v>0</v>
      </c>
      <c r="L33" s="126">
        <f t="shared" ref="L33:L41" si="8">F33*D33</f>
        <v>0</v>
      </c>
      <c r="M33" s="126">
        <f t="shared" ref="M33:M41" si="9">G33*D33</f>
        <v>0</v>
      </c>
      <c r="N33" s="126">
        <f t="shared" ref="N33:N41" si="10">H33*D33</f>
        <v>0</v>
      </c>
      <c r="O33" s="126">
        <f t="shared" ref="O33:O41" si="11">I33*D33</f>
        <v>0</v>
      </c>
      <c r="Q33" s="126">
        <f t="shared" ref="Q33:Q41" si="12">K33*12.01+L33*1.008+M33*16+N33*14.01+O33*32.07</f>
        <v>0</v>
      </c>
    </row>
    <row r="34" spans="1:17">
      <c r="A34" s="150"/>
      <c r="B34" s="149" t="s">
        <v>272</v>
      </c>
      <c r="C34" s="126" t="s">
        <v>273</v>
      </c>
      <c r="D34" s="31">
        <f t="shared" si="0"/>
        <v>0</v>
      </c>
      <c r="K34" s="126">
        <f t="shared" si="7"/>
        <v>0</v>
      </c>
      <c r="L34" s="126">
        <f t="shared" si="8"/>
        <v>0</v>
      </c>
      <c r="M34" s="126">
        <f t="shared" si="9"/>
        <v>0</v>
      </c>
      <c r="N34" s="126">
        <f t="shared" si="10"/>
        <v>0</v>
      </c>
      <c r="O34" s="126">
        <f t="shared" si="11"/>
        <v>0</v>
      </c>
      <c r="Q34" s="126">
        <f t="shared" si="12"/>
        <v>0</v>
      </c>
    </row>
    <row r="35" spans="1:17">
      <c r="A35" s="150"/>
      <c r="B35" s="149" t="s">
        <v>274</v>
      </c>
      <c r="C35" s="126" t="s">
        <v>275</v>
      </c>
      <c r="D35" s="31">
        <f t="shared" si="0"/>
        <v>0</v>
      </c>
      <c r="K35" s="126">
        <f t="shared" si="7"/>
        <v>0</v>
      </c>
      <c r="L35" s="126">
        <f t="shared" si="8"/>
        <v>0</v>
      </c>
      <c r="M35" s="126">
        <f t="shared" si="9"/>
        <v>0</v>
      </c>
      <c r="N35" s="126">
        <f t="shared" si="10"/>
        <v>0</v>
      </c>
      <c r="O35" s="126">
        <f t="shared" si="11"/>
        <v>0</v>
      </c>
      <c r="Q35" s="126">
        <f t="shared" si="12"/>
        <v>0</v>
      </c>
    </row>
    <row r="36" spans="1:17">
      <c r="A36" s="150"/>
      <c r="B36" s="149" t="s">
        <v>276</v>
      </c>
      <c r="C36" s="126" t="s">
        <v>277</v>
      </c>
      <c r="D36" s="31">
        <f t="shared" si="0"/>
        <v>0</v>
      </c>
      <c r="K36" s="126">
        <f t="shared" si="7"/>
        <v>0</v>
      </c>
      <c r="L36" s="126">
        <f t="shared" si="8"/>
        <v>0</v>
      </c>
      <c r="M36" s="126">
        <f t="shared" si="9"/>
        <v>0</v>
      </c>
      <c r="N36" s="126">
        <f t="shared" si="10"/>
        <v>0</v>
      </c>
      <c r="O36" s="126">
        <f t="shared" si="11"/>
        <v>0</v>
      </c>
      <c r="Q36" s="126">
        <f t="shared" si="12"/>
        <v>0</v>
      </c>
    </row>
    <row r="37" spans="1:17">
      <c r="A37" s="150"/>
      <c r="B37" s="149" t="s">
        <v>278</v>
      </c>
      <c r="C37" s="126" t="s">
        <v>279</v>
      </c>
      <c r="D37" s="31">
        <f t="shared" si="0"/>
        <v>0</v>
      </c>
      <c r="K37" s="126">
        <f t="shared" si="7"/>
        <v>0</v>
      </c>
      <c r="L37" s="126">
        <f t="shared" si="8"/>
        <v>0</v>
      </c>
      <c r="M37" s="126">
        <f t="shared" si="9"/>
        <v>0</v>
      </c>
      <c r="N37" s="126">
        <f t="shared" si="10"/>
        <v>0</v>
      </c>
      <c r="O37" s="126">
        <f t="shared" si="11"/>
        <v>0</v>
      </c>
      <c r="Q37" s="126">
        <f t="shared" si="12"/>
        <v>0</v>
      </c>
    </row>
    <row r="38" spans="1:17">
      <c r="A38" s="150"/>
      <c r="B38" s="149" t="s">
        <v>280</v>
      </c>
      <c r="C38" s="126" t="s">
        <v>281</v>
      </c>
      <c r="D38" s="31">
        <f t="shared" si="0"/>
        <v>0</v>
      </c>
      <c r="K38" s="126">
        <f t="shared" si="7"/>
        <v>0</v>
      </c>
      <c r="L38" s="126">
        <f t="shared" si="8"/>
        <v>0</v>
      </c>
      <c r="M38" s="126">
        <f t="shared" si="9"/>
        <v>0</v>
      </c>
      <c r="N38" s="126">
        <f t="shared" si="10"/>
        <v>0</v>
      </c>
      <c r="O38" s="126">
        <f t="shared" si="11"/>
        <v>0</v>
      </c>
      <c r="Q38" s="126">
        <f t="shared" si="12"/>
        <v>0</v>
      </c>
    </row>
    <row r="39" spans="1:17">
      <c r="A39" s="150"/>
      <c r="B39" s="149" t="s">
        <v>282</v>
      </c>
      <c r="C39" s="126" t="s">
        <v>283</v>
      </c>
      <c r="D39" s="31">
        <f t="shared" si="0"/>
        <v>0</v>
      </c>
      <c r="K39" s="126">
        <f t="shared" si="7"/>
        <v>0</v>
      </c>
      <c r="L39" s="126">
        <f t="shared" si="8"/>
        <v>0</v>
      </c>
      <c r="M39" s="126">
        <f t="shared" si="9"/>
        <v>0</v>
      </c>
      <c r="N39" s="126">
        <f t="shared" si="10"/>
        <v>0</v>
      </c>
      <c r="O39" s="126">
        <f t="shared" si="11"/>
        <v>0</v>
      </c>
      <c r="Q39" s="126">
        <f t="shared" si="12"/>
        <v>0</v>
      </c>
    </row>
    <row r="40" spans="1:17">
      <c r="A40" s="150"/>
      <c r="B40" s="149" t="s">
        <v>284</v>
      </c>
      <c r="C40" s="126" t="s">
        <v>285</v>
      </c>
      <c r="D40" s="31">
        <f t="shared" si="0"/>
        <v>0</v>
      </c>
      <c r="K40" s="126">
        <f t="shared" si="7"/>
        <v>0</v>
      </c>
      <c r="L40" s="126">
        <f t="shared" si="8"/>
        <v>0</v>
      </c>
      <c r="M40" s="126">
        <f t="shared" si="9"/>
        <v>0</v>
      </c>
      <c r="N40" s="126">
        <f t="shared" si="10"/>
        <v>0</v>
      </c>
      <c r="O40" s="126">
        <f t="shared" si="11"/>
        <v>0</v>
      </c>
      <c r="Q40" s="126">
        <f t="shared" si="12"/>
        <v>0</v>
      </c>
    </row>
    <row r="41" spans="1:17">
      <c r="A41" s="150"/>
      <c r="B41" s="149" t="s">
        <v>286</v>
      </c>
      <c r="C41" s="126" t="s">
        <v>287</v>
      </c>
      <c r="D41" s="31">
        <f t="shared" si="0"/>
        <v>0</v>
      </c>
      <c r="K41" s="126">
        <f t="shared" si="7"/>
        <v>0</v>
      </c>
      <c r="L41" s="126">
        <f t="shared" si="8"/>
        <v>0</v>
      </c>
      <c r="M41" s="126">
        <f t="shared" si="9"/>
        <v>0</v>
      </c>
      <c r="N41" s="126">
        <f t="shared" si="10"/>
        <v>0</v>
      </c>
      <c r="O41" s="126">
        <f t="shared" si="11"/>
        <v>0</v>
      </c>
      <c r="Q41" s="126">
        <f t="shared" si="12"/>
        <v>0</v>
      </c>
    </row>
    <row r="42" spans="1:17">
      <c r="A42" s="150"/>
      <c r="B42" s="149"/>
      <c r="D42" s="31"/>
    </row>
    <row r="43" spans="1:17" ht="15" customHeight="1">
      <c r="A43" s="179" t="s">
        <v>288</v>
      </c>
      <c r="B43" s="148" t="s">
        <v>289</v>
      </c>
      <c r="C43" s="126" t="s">
        <v>242</v>
      </c>
      <c r="D43" s="31">
        <f>COUNTIF($O$5:$O$6,C43)</f>
        <v>0</v>
      </c>
      <c r="F43" s="126">
        <v>1</v>
      </c>
      <c r="K43" s="126">
        <f>E43*D43</f>
        <v>0</v>
      </c>
      <c r="L43" s="126">
        <f>F43*D43</f>
        <v>0</v>
      </c>
      <c r="M43" s="126">
        <f>G43*D43</f>
        <v>0</v>
      </c>
      <c r="N43" s="126">
        <f>H43*D43</f>
        <v>0</v>
      </c>
      <c r="O43" s="126">
        <f>I43*D43</f>
        <v>0</v>
      </c>
      <c r="Q43" s="126">
        <f t="shared" ref="Q43:Q48" si="13">K43*12.01+L43*1.008+M43*16+N43*14.01+O43*32.07</f>
        <v>0</v>
      </c>
    </row>
    <row r="44" spans="1:17">
      <c r="A44" s="179"/>
      <c r="B44" s="148" t="s">
        <v>290</v>
      </c>
      <c r="C44" s="126" t="s">
        <v>291</v>
      </c>
      <c r="D44" s="31">
        <f>COUNTIF($O$5:$O$6,C44)</f>
        <v>0</v>
      </c>
      <c r="F44" s="126">
        <v>1</v>
      </c>
      <c r="G44" s="126">
        <v>1</v>
      </c>
      <c r="K44" s="126">
        <f>E44*D44</f>
        <v>0</v>
      </c>
      <c r="L44" s="126">
        <f>F44*D44</f>
        <v>0</v>
      </c>
      <c r="M44" s="126">
        <f>G44*D44</f>
        <v>0</v>
      </c>
      <c r="N44" s="126">
        <f>H44*D44</f>
        <v>0</v>
      </c>
      <c r="O44" s="126">
        <f>I44*D44</f>
        <v>0</v>
      </c>
      <c r="Q44" s="126">
        <f t="shared" si="13"/>
        <v>0</v>
      </c>
    </row>
    <row r="45" spans="1:17">
      <c r="A45" s="179"/>
      <c r="B45" s="126" t="s">
        <v>292</v>
      </c>
      <c r="C45" s="126" t="s">
        <v>293</v>
      </c>
      <c r="D45" s="31">
        <f t="shared" ref="D45:D55" si="14">COUNTIF($O$5:$O$6,C45)</f>
        <v>0</v>
      </c>
      <c r="E45" s="126">
        <v>2</v>
      </c>
      <c r="F45" s="126">
        <v>3</v>
      </c>
      <c r="G45" s="126">
        <v>1</v>
      </c>
      <c r="H45" s="126">
        <v>0</v>
      </c>
      <c r="I45" s="126">
        <v>0</v>
      </c>
      <c r="K45" s="126">
        <f t="shared" si="4"/>
        <v>0</v>
      </c>
      <c r="L45" s="126">
        <f t="shared" si="5"/>
        <v>0</v>
      </c>
      <c r="M45" s="126">
        <f t="shared" si="1"/>
        <v>0</v>
      </c>
      <c r="N45" s="126">
        <f t="shared" si="2"/>
        <v>0</v>
      </c>
      <c r="O45" s="126">
        <f t="shared" si="3"/>
        <v>0</v>
      </c>
      <c r="Q45" s="126">
        <f t="shared" si="13"/>
        <v>0</v>
      </c>
    </row>
    <row r="46" spans="1:17">
      <c r="A46" s="150"/>
      <c r="B46" s="148" t="s">
        <v>294</v>
      </c>
      <c r="C46" s="126" t="s">
        <v>295</v>
      </c>
      <c r="D46" s="31">
        <f t="shared" si="14"/>
        <v>1</v>
      </c>
      <c r="F46" s="126">
        <v>2</v>
      </c>
      <c r="H46" s="126">
        <v>1</v>
      </c>
      <c r="K46" s="126">
        <f t="shared" si="4"/>
        <v>0</v>
      </c>
      <c r="L46" s="126">
        <f t="shared" si="5"/>
        <v>2</v>
      </c>
      <c r="M46" s="126">
        <f t="shared" si="1"/>
        <v>0</v>
      </c>
      <c r="N46" s="126">
        <f t="shared" si="2"/>
        <v>1</v>
      </c>
      <c r="O46" s="126">
        <f t="shared" si="3"/>
        <v>0</v>
      </c>
      <c r="Q46" s="126">
        <f t="shared" si="13"/>
        <v>16.026</v>
      </c>
    </row>
    <row r="47" spans="1:17">
      <c r="A47" s="150"/>
      <c r="B47" s="148" t="s">
        <v>296</v>
      </c>
      <c r="C47" s="126" t="s">
        <v>297</v>
      </c>
      <c r="D47" s="31">
        <f t="shared" si="14"/>
        <v>0</v>
      </c>
      <c r="E47" s="126">
        <v>4</v>
      </c>
      <c r="F47" s="126">
        <v>5</v>
      </c>
      <c r="G47" s="126">
        <v>1</v>
      </c>
      <c r="K47" s="126">
        <f>E47*D47</f>
        <v>0</v>
      </c>
      <c r="L47" s="126">
        <f>F47*D47</f>
        <v>0</v>
      </c>
      <c r="M47" s="126">
        <f>G47*D47</f>
        <v>0</v>
      </c>
      <c r="N47" s="126">
        <f>H47*D47</f>
        <v>0</v>
      </c>
      <c r="O47" s="126">
        <f>I47*D47</f>
        <v>0</v>
      </c>
      <c r="Q47" s="126">
        <f t="shared" si="13"/>
        <v>0</v>
      </c>
    </row>
    <row r="48" spans="1:17">
      <c r="A48" s="150"/>
      <c r="B48" s="148" t="s">
        <v>358</v>
      </c>
      <c r="C48" s="126" t="s">
        <v>359</v>
      </c>
      <c r="D48" s="31">
        <f t="shared" si="14"/>
        <v>1</v>
      </c>
      <c r="E48" s="126">
        <v>4</v>
      </c>
      <c r="F48" s="126">
        <v>5</v>
      </c>
      <c r="G48" s="126">
        <v>3</v>
      </c>
      <c r="K48" s="126">
        <f>E48*D48</f>
        <v>4</v>
      </c>
      <c r="L48" s="126">
        <f>F48*D48</f>
        <v>5</v>
      </c>
      <c r="M48" s="126">
        <f>G48*D48</f>
        <v>3</v>
      </c>
      <c r="N48" s="126">
        <f>H48*D48</f>
        <v>0</v>
      </c>
      <c r="O48" s="126">
        <f>I48*D48</f>
        <v>0</v>
      </c>
      <c r="Q48" s="126">
        <f t="shared" si="13"/>
        <v>101.08</v>
      </c>
    </row>
    <row r="49" spans="1:17">
      <c r="A49" s="151"/>
      <c r="B49" s="31"/>
      <c r="C49" s="31"/>
      <c r="D49" s="31">
        <f t="shared" si="14"/>
        <v>0</v>
      </c>
      <c r="J49" s="153" t="s">
        <v>298</v>
      </c>
      <c r="K49" s="154">
        <f>SUM(K10:K47)</f>
        <v>61</v>
      </c>
      <c r="L49" s="154">
        <f>SUM(L10:L48)</f>
        <v>106</v>
      </c>
      <c r="M49" s="154">
        <f>SUM(M10:M48)</f>
        <v>16</v>
      </c>
      <c r="N49" s="154">
        <f>SUM(N10:N48)</f>
        <v>18</v>
      </c>
      <c r="O49" s="154">
        <f>SUM(O10:O48)</f>
        <v>0</v>
      </c>
      <c r="P49" s="154"/>
      <c r="Q49" s="154"/>
    </row>
    <row r="50" spans="1:17">
      <c r="A50" s="151"/>
      <c r="D50" s="31">
        <f t="shared" si="14"/>
        <v>0</v>
      </c>
    </row>
    <row r="51" spans="1:17">
      <c r="A51" s="151"/>
      <c r="B51" s="126" t="s">
        <v>299</v>
      </c>
      <c r="C51" s="126" t="s">
        <v>300</v>
      </c>
      <c r="D51" s="31">
        <f t="shared" si="14"/>
        <v>0</v>
      </c>
      <c r="Q51" s="126">
        <f>D51*101.13</f>
        <v>0</v>
      </c>
    </row>
    <row r="52" spans="1:17" ht="30">
      <c r="A52" s="152" t="s">
        <v>301</v>
      </c>
      <c r="B52" s="126" t="s">
        <v>302</v>
      </c>
      <c r="C52" s="126" t="s">
        <v>303</v>
      </c>
      <c r="D52" s="31">
        <f t="shared" si="14"/>
        <v>0</v>
      </c>
      <c r="Q52" s="126">
        <f>D52*223.25</f>
        <v>0</v>
      </c>
    </row>
    <row r="53" spans="1:17">
      <c r="A53" s="151"/>
      <c r="B53" s="126" t="s">
        <v>304</v>
      </c>
      <c r="C53" s="126" t="s">
        <v>305</v>
      </c>
      <c r="D53" s="31">
        <f t="shared" si="14"/>
        <v>0</v>
      </c>
      <c r="Q53" s="126">
        <f>D53*257.35</f>
        <v>0</v>
      </c>
    </row>
    <row r="54" spans="1:17">
      <c r="A54" s="151"/>
      <c r="B54" s="126" t="s">
        <v>306</v>
      </c>
      <c r="C54" s="126" t="s">
        <v>307</v>
      </c>
      <c r="D54" s="31">
        <f t="shared" si="14"/>
        <v>0</v>
      </c>
      <c r="Q54" s="126">
        <f>D54*267.37</f>
        <v>0</v>
      </c>
    </row>
    <row r="55" spans="1:17">
      <c r="A55" s="151"/>
      <c r="B55" s="126" t="s">
        <v>308</v>
      </c>
      <c r="C55" s="126" t="s">
        <v>309</v>
      </c>
      <c r="D55" s="31">
        <f t="shared" si="14"/>
        <v>0</v>
      </c>
      <c r="Q55" s="126">
        <f>D55*57.12</f>
        <v>0</v>
      </c>
    </row>
    <row r="56" spans="1:17">
      <c r="D56" s="31"/>
    </row>
    <row r="57" spans="1:17">
      <c r="D57" s="31"/>
    </row>
    <row r="58" spans="1:17">
      <c r="D58" s="31"/>
    </row>
    <row r="59" spans="1:17">
      <c r="D59" s="31"/>
    </row>
    <row r="60" spans="1:17">
      <c r="D60" s="31"/>
    </row>
    <row r="61" spans="1:17">
      <c r="D61" s="31"/>
    </row>
    <row r="62" spans="1:17">
      <c r="D62" s="31"/>
    </row>
    <row r="63" spans="1:17">
      <c r="D63" s="31"/>
    </row>
    <row r="64" spans="1:17">
      <c r="D64" s="31"/>
    </row>
    <row r="65" spans="4:4">
      <c r="D65" s="31"/>
    </row>
    <row r="66" spans="4:4">
      <c r="D66" s="31"/>
    </row>
    <row r="67" spans="4:4">
      <c r="D67" s="31"/>
    </row>
    <row r="68" spans="4:4">
      <c r="D68" s="31"/>
    </row>
    <row r="69" spans="4:4">
      <c r="D69" s="31"/>
    </row>
    <row r="70" spans="4:4">
      <c r="D70" s="31"/>
    </row>
    <row r="71" spans="4:4">
      <c r="D71" s="31"/>
    </row>
    <row r="72" spans="4:4">
      <c r="D72" s="31"/>
    </row>
    <row r="73" spans="4:4">
      <c r="D73" s="31"/>
    </row>
    <row r="74" spans="4:4">
      <c r="D74" s="31"/>
    </row>
    <row r="75" spans="4:4">
      <c r="D75" s="31"/>
    </row>
    <row r="76" spans="4:4">
      <c r="D76" s="31"/>
    </row>
    <row r="77" spans="4:4">
      <c r="D77" s="31"/>
    </row>
    <row r="78" spans="4:4">
      <c r="D78" s="31"/>
    </row>
    <row r="79" spans="4:4">
      <c r="D79" s="31"/>
    </row>
    <row r="80" spans="4:4">
      <c r="D80" s="31"/>
    </row>
    <row r="81" spans="4:4">
      <c r="D81" s="31"/>
    </row>
    <row r="82" spans="4:4">
      <c r="D82" s="31"/>
    </row>
    <row r="83" spans="4:4">
      <c r="D83" s="31"/>
    </row>
    <row r="84" spans="4:4">
      <c r="D84" s="31"/>
    </row>
    <row r="85" spans="4:4">
      <c r="D85" s="31"/>
    </row>
    <row r="86" spans="4:4">
      <c r="D86" s="31"/>
    </row>
    <row r="87" spans="4:4">
      <c r="D87" s="31"/>
    </row>
    <row r="88" spans="4:4">
      <c r="D88" s="31"/>
    </row>
    <row r="89" spans="4:4">
      <c r="D89" s="31"/>
    </row>
    <row r="90" spans="4:4">
      <c r="D90" s="31"/>
    </row>
  </sheetData>
  <mergeCells count="5">
    <mergeCell ref="E5:G5"/>
    <mergeCell ref="E6:G6"/>
    <mergeCell ref="A10:A17"/>
    <mergeCell ref="A31:A33"/>
    <mergeCell ref="A43:A45"/>
  </mergeCells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>
      <selection activeCell="D38" sqref="D38"/>
    </sheetView>
  </sheetViews>
  <sheetFormatPr defaultColWidth="10.625" defaultRowHeight="15"/>
  <cols>
    <col min="1" max="16384" width="10.625" style="1"/>
  </cols>
  <sheetData>
    <row r="1" spans="1:3">
      <c r="C1" s="1" t="s">
        <v>310</v>
      </c>
    </row>
    <row r="2" spans="1:3">
      <c r="A2" s="1" t="s">
        <v>311</v>
      </c>
      <c r="B2" s="1" t="s">
        <v>312</v>
      </c>
      <c r="C2" s="126">
        <v>57.053999999999995</v>
      </c>
    </row>
    <row r="3" spans="1:3">
      <c r="A3" s="1" t="s">
        <v>313</v>
      </c>
      <c r="B3" s="1" t="s">
        <v>314</v>
      </c>
      <c r="C3" s="126">
        <v>71.08</v>
      </c>
    </row>
    <row r="4" spans="1:3">
      <c r="A4" s="1" t="s">
        <v>315</v>
      </c>
      <c r="B4" s="1" t="s">
        <v>316</v>
      </c>
      <c r="C4" s="126">
        <v>87.08</v>
      </c>
    </row>
    <row r="5" spans="1:3">
      <c r="A5" s="1" t="s">
        <v>317</v>
      </c>
      <c r="B5" s="1" t="s">
        <v>318</v>
      </c>
      <c r="C5" s="126">
        <v>97.116</v>
      </c>
    </row>
    <row r="6" spans="1:3">
      <c r="A6" s="1" t="s">
        <v>319</v>
      </c>
      <c r="B6" s="1" t="s">
        <v>320</v>
      </c>
      <c r="C6" s="126">
        <v>99.132000000000005</v>
      </c>
    </row>
    <row r="7" spans="1:3">
      <c r="A7" s="1" t="s">
        <v>321</v>
      </c>
      <c r="B7" s="1" t="s">
        <v>322</v>
      </c>
      <c r="C7" s="126">
        <v>101.10600000000001</v>
      </c>
    </row>
    <row r="8" spans="1:3">
      <c r="A8" s="1" t="s">
        <v>323</v>
      </c>
      <c r="B8" s="1" t="s">
        <v>324</v>
      </c>
      <c r="C8" s="126">
        <v>103.15</v>
      </c>
    </row>
    <row r="9" spans="1:3">
      <c r="A9" s="1" t="s">
        <v>325</v>
      </c>
      <c r="B9" s="1" t="s">
        <v>326</v>
      </c>
      <c r="C9" s="126">
        <v>113.158</v>
      </c>
    </row>
    <row r="10" spans="1:3">
      <c r="A10" s="1" t="s">
        <v>327</v>
      </c>
      <c r="B10" s="1" t="s">
        <v>328</v>
      </c>
      <c r="C10" s="126">
        <v>113.158</v>
      </c>
    </row>
    <row r="11" spans="1:3">
      <c r="A11" s="1" t="s">
        <v>329</v>
      </c>
      <c r="B11" s="1" t="s">
        <v>330</v>
      </c>
      <c r="C11" s="126">
        <v>114.10799999999999</v>
      </c>
    </row>
    <row r="12" spans="1:3">
      <c r="A12" s="1" t="s">
        <v>331</v>
      </c>
      <c r="B12" s="1" t="s">
        <v>332</v>
      </c>
      <c r="C12" s="126">
        <v>115.09</v>
      </c>
    </row>
    <row r="13" spans="1:3">
      <c r="A13" s="1" t="s">
        <v>333</v>
      </c>
      <c r="B13" s="1" t="s">
        <v>334</v>
      </c>
      <c r="C13" s="126">
        <v>128.13400000000001</v>
      </c>
    </row>
    <row r="14" spans="1:3">
      <c r="A14" s="1" t="s">
        <v>335</v>
      </c>
      <c r="B14" s="1" t="s">
        <v>336</v>
      </c>
      <c r="C14" s="126">
        <v>128.17600000000002</v>
      </c>
    </row>
    <row r="15" spans="1:3">
      <c r="A15" s="1" t="s">
        <v>337</v>
      </c>
      <c r="B15" s="1" t="s">
        <v>338</v>
      </c>
      <c r="C15" s="126">
        <v>129.11599999999999</v>
      </c>
    </row>
    <row r="16" spans="1:3">
      <c r="A16" s="1" t="s">
        <v>339</v>
      </c>
      <c r="B16" s="1" t="s">
        <v>340</v>
      </c>
      <c r="C16" s="126">
        <v>131.202</v>
      </c>
    </row>
    <row r="17" spans="1:3">
      <c r="A17" s="1" t="s">
        <v>341</v>
      </c>
      <c r="B17" s="1" t="s">
        <v>342</v>
      </c>
      <c r="C17" s="126">
        <v>137.14600000000002</v>
      </c>
    </row>
    <row r="18" spans="1:3">
      <c r="A18" s="1" t="s">
        <v>343</v>
      </c>
      <c r="B18" s="1" t="s">
        <v>344</v>
      </c>
      <c r="C18" s="126">
        <v>147.172</v>
      </c>
    </row>
    <row r="19" spans="1:3">
      <c r="A19" s="1" t="s">
        <v>345</v>
      </c>
      <c r="B19" s="1" t="s">
        <v>346</v>
      </c>
      <c r="C19" s="126">
        <v>156.196</v>
      </c>
    </row>
    <row r="20" spans="1:3">
      <c r="A20" s="1" t="s">
        <v>347</v>
      </c>
      <c r="B20" s="1" t="s">
        <v>348</v>
      </c>
      <c r="C20" s="126">
        <v>163.172</v>
      </c>
    </row>
    <row r="21" spans="1:3">
      <c r="A21" s="1" t="s">
        <v>349</v>
      </c>
      <c r="B21" s="1" t="s">
        <v>350</v>
      </c>
      <c r="C21" s="126">
        <v>186.21</v>
      </c>
    </row>
  </sheetData>
  <phoneticPr fontId="2"/>
  <pageMargins left="0.7" right="0.7" top="0.75" bottom="0.75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synthesis</vt:lpstr>
      <vt:lpstr>Mw</vt:lpstr>
      <vt:lpstr>weight</vt:lpstr>
      <vt:lpstr>Fmoc</vt:lpstr>
      <vt:lpstr>(旧)分子量計算</vt:lpstr>
      <vt:lpstr>(旧)残基分子量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Takuro Niidome</dc:creator>
  <cp:lastModifiedBy>Nakamura Yuta</cp:lastModifiedBy>
  <cp:lastPrinted>2014-02-20T01:52:34Z</cp:lastPrinted>
  <dcterms:created xsi:type="dcterms:W3CDTF">2006-02-24T05:02:15Z</dcterms:created>
  <dcterms:modified xsi:type="dcterms:W3CDTF">2016-08-03T05:55:31Z</dcterms:modified>
</cp:coreProperties>
</file>